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9320" windowHeight="7575" activeTab="0"/>
  </bookViews>
  <sheets>
    <sheet name="รายงานรับ-จ่ายเงินสด" sheetId="1" r:id="rId1"/>
    <sheet name="หมายเหตุ1" sheetId="2" r:id="rId2"/>
    <sheet name="หมายเหตุ2" sheetId="3" r:id="rId3"/>
    <sheet name="หมายเหตุ3" sheetId="4" r:id="rId4"/>
    <sheet name="รายงานรับจริง-จ่ายจริง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<sst xmlns="http://schemas.openxmlformats.org/spreadsheetml/2006/main" count="2555" uniqueCount="130">
  <si>
    <t xml:space="preserve">องค์การบริหารส่วนตำบลลานสกา        </t>
  </si>
  <si>
    <t xml:space="preserve">อำเภอลานสกา  จังหวัดนครศรีธรรมราช                                                                </t>
  </si>
  <si>
    <r>
      <t xml:space="preserve">                                                                                                      รายงานรับ-จ่ายเงินสด     </t>
    </r>
    <r>
      <rPr>
        <sz val="14.5"/>
        <rFont val="TH Niramit AS"/>
        <family val="0"/>
      </rPr>
      <t xml:space="preserve">                           ประจำเดือน  ธันวาคม  พ.ศ. 2553</t>
    </r>
  </si>
  <si>
    <t>รายงานรับ-จ่ายเงินสด</t>
  </si>
  <si>
    <t>จนถึงปัจจุบัน</t>
  </si>
  <si>
    <t>รายการ</t>
  </si>
  <si>
    <t>รหัสบัญชี</t>
  </si>
  <si>
    <t>เดือนนี้</t>
  </si>
  <si>
    <t>ประมาณการ  (บาท)</t>
  </si>
  <si>
    <t>เกิดขึ้นจริง  (บาท)</t>
  </si>
  <si>
    <t>ยอดยกมา</t>
  </si>
  <si>
    <t>รายรับ</t>
  </si>
  <si>
    <t>-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</si>
  <si>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</si>
  <si>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</si>
  <si>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</si>
  <si>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</si>
  <si>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</si>
  <si>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</si>
  <si>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</si>
  <si>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เงินอุดหนุนทั่วไปเพื่อดำเนินการตามอำนาจหน้าที่</t>
  </si>
  <si>
    <t>เงินอุดหนุนสำหรับสวัสดิการผู้สูงอายุ</t>
  </si>
  <si>
    <t>เงินอุดหนุนสำหรับสวัสดิการผู้พิการ</t>
  </si>
  <si>
    <t>เงินอุดหนุนศูนย์พัฒนาเด็กเล็ก</t>
  </si>
  <si>
    <t>เงินอุดหนุนทุนการศึกษาของผู้ดูแลเด็ก</t>
  </si>
  <si>
    <t>ลูกหนี้-ภาษีบำรุงท้องที่</t>
  </si>
  <si>
    <t>ลูกหนี้-เงินยืมเงินงบประมาณ</t>
  </si>
  <si>
    <t>เงินสะสม</t>
  </si>
  <si>
    <t>ลูกหนี้-เงินยืมเงินสะสม</t>
  </si>
  <si>
    <t>เงินรับฝาก</t>
  </si>
  <si>
    <t>เงินทุนโครงการเศรษฐกิจชุมชน</t>
  </si>
  <si>
    <t>รวมรายรับ</t>
  </si>
  <si>
    <t>รายจ่าย</t>
  </si>
  <si>
    <t>รายจ่ายงบกลาง</t>
  </si>
  <si>
    <t>รายจ่ายงบกลาง  (เงินอุดหนุนเฉพาะกิจ)</t>
  </si>
  <si>
    <t>เงินเดือน-การเมือง</t>
  </si>
  <si>
    <t>เงินเดือน-ประจำ</t>
  </si>
  <si>
    <t>ค่าจ้างประจำ</t>
  </si>
  <si>
    <t>ค่าจ้างพนักงานจ้าง</t>
  </si>
  <si>
    <t>ค่าจ้างพนักงานจ้าง  (เงินอุดหนุนเฉพาะกิจ)</t>
  </si>
  <si>
    <t>ค่าตอบแทน</t>
  </si>
  <si>
    <t>ค่าใช้สอย</t>
  </si>
  <si>
    <t>ค่าวัสดุ</t>
  </si>
  <si>
    <t>ค่าวัสดุ  (เงินอุดหนุนเฉพาะกิจ)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</si>
  <si>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</si>
  <si>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</si>
  <si>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</si>
  <si>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</si>
  <si>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</si>
  <si>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รายจ่ายค้างจ่าย  (หมายเหตุ  3)</t>
  </si>
  <si>
    <t>เงินสะสม  (หมายเหตุ  1)</t>
  </si>
  <si>
    <t>เงินรับฝาก  (หมายเหตุ  2)</t>
  </si>
  <si>
    <t>รวมรายจ่าย</t>
  </si>
  <si>
    <t>(สูงกว่า)</t>
  </si>
  <si>
    <t>รายรับ                                รายจ่าย</t>
  </si>
  <si>
    <t>(ต่ำกว่า)</t>
  </si>
  <si>
    <t>ยอดยกไป</t>
  </si>
  <si>
    <t>(ลงชื่อ)...........................................</t>
  </si>
  <si>
    <t>(นางวิภาณี  บุญรอด)</t>
  </si>
  <si>
    <t>นายกองค์การบริหารส่วนตำบลลานสกา</t>
  </si>
  <si>
    <t>ปลัดองค์การบริหารส่วนตำบล</t>
  </si>
  <si>
    <t>ลูกหนี้-ภาษีโรงเรือนและที่ดิน</t>
  </si>
  <si>
    <t>บัญชีเงินสะสม</t>
  </si>
  <si>
    <t>บาท</t>
  </si>
  <si>
    <t>รวม</t>
  </si>
  <si>
    <t>บัญชีเงินรับฝาก</t>
  </si>
  <si>
    <t>ภาษีหัก  ณ  ที่จ่าย</t>
  </si>
  <si>
    <t>เงินมัดจำประกันสัญญา</t>
  </si>
  <si>
    <t>เงินมัดจำประกันซอง</t>
  </si>
  <si>
    <t>ค่าใช้จ่ายในการจัดเก็บภาษีบำรุงท้องที่  5%</t>
  </si>
  <si>
    <t>ค่าใช้จ่ายในการจัดเก็บภาษีบำรุงท้องที่  6%</t>
  </si>
  <si>
    <t>บัญชีรายค้างจ่าย</t>
  </si>
  <si>
    <t>ผู้อำนวยการกองคลัง</t>
  </si>
  <si>
    <t>(นายเจริญ  อิฏฐผล)</t>
  </si>
  <si>
    <t>เงินประโยชน์ตอบแทนอื่นเป็นกรณีพิเศษ  (สำนักงานปลัด)</t>
  </si>
  <si>
    <t>เงินประโยชน์ตอบแทนอื่นเป็นกรณีพิเศษ  โอนเข้าเงินสะสม</t>
  </si>
  <si>
    <t>ค่าอาหารเสริม  (นม)</t>
  </si>
  <si>
    <t xml:space="preserve"> </t>
  </si>
  <si>
    <t>เงินอุดหนุนโครงการป้องกันและแก้ไขปัญหายาเสพติด</t>
  </si>
  <si>
    <t>เงินอุดหนุนค่าครุภัณฑ์การศึกษา(เครื่องคอมพิวเตอร์)</t>
  </si>
  <si>
    <t>ค่าครุภัณฑ์  (เงินอุดหนุนเฉพาะกิจ)</t>
  </si>
  <si>
    <t>ค่าใช้สอย  (เงินอุดหนุนเฉพาะกิจ)</t>
  </si>
  <si>
    <t>เงินอุดหนุนศูนย์พัฒนาครอบครัวในชุมชน</t>
  </si>
  <si>
    <t>(นางพิไลพร  คงเกิด)</t>
  </si>
  <si>
    <t>ภาษีหน้าฎีกา</t>
  </si>
  <si>
    <t>เงินอุดหนุน  (ศูนย์พัฒนาครอบครัวในชุมชน)</t>
  </si>
  <si>
    <t>ค่าเบี้ยยังชีพคนพิการ</t>
  </si>
  <si>
    <t>เงินอุดหนุนค่าวัสดุการศึกษาของศูนย์พัฒนาเด็กเล็ก</t>
  </si>
  <si>
    <t>ค่ารักษาพยาบาล</t>
  </si>
  <si>
    <t>ประจำปีงบประมาณ  2557</t>
  </si>
  <si>
    <t>ประจำเดือน  ตุลาคม  พ.ศ.2556</t>
  </si>
  <si>
    <t>ประจำเดือน  พฤศจิกายน  พ.ศ.2556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</si>
  <si>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29  พฤศจิกายน  2556</t>
    </r>
  </si>
  <si>
    <r>
      <t>หมายเหตุ  3</t>
    </r>
    <r>
      <rPr>
        <sz val="14.5"/>
        <rFont val="TH Niramit AS"/>
        <family val="0"/>
      </rPr>
      <t xml:space="preserve">  ประกอบรายงานรับ-จ่ายเงินสด  ณ  วันที่  29  พฤศจิกายน  2556</t>
    </r>
  </si>
  <si>
    <t>เงินประโยชน์ตอบแทนอื่นเป็นกรณีพิเศษ  (กองคลัง)</t>
  </si>
  <si>
    <t>เงินประโยชน์ตอบแทนอื่นเป็นกรณีพิเศษ  (กองช่าง)</t>
  </si>
  <si>
    <t>ประจำเดือน  ธันวาคม  พ.ศ.2556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</si>
  <si>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27  ธันวาคม  2556</t>
    </r>
  </si>
  <si>
    <t>ประจำเดือน  มกราคม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</si>
  <si>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31  มกราคม  2557</t>
    </r>
  </si>
  <si>
    <t>ประจำเดือน  กุมภาพันธ์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</si>
  <si>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28  กุมภาพันธ์  2557</t>
    </r>
  </si>
  <si>
    <t>ประจำเดือน  มีนาคม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</si>
  <si>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31  มีนาคม  2557</t>
    </r>
  </si>
  <si>
    <t>ทุนสำรองเงินสะสม</t>
  </si>
  <si>
    <t>(นายจตุรงค์  เทวเดช)</t>
  </si>
  <si>
    <t>รองปลัดองค์การบริหารส่วนตำบล</t>
  </si>
  <si>
    <t>รักษาราชการแทน  ปลัดองค์การบริหารส่วนตำบล</t>
  </si>
  <si>
    <t>ประจำเดือน  เมษายน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</si>
  <si>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30  เมษายน  2557</t>
    </r>
  </si>
  <si>
    <t>รายงานรับจริง-จ่ายจริง</t>
  </si>
  <si>
    <t>เงินรายได้คงเหลือ</t>
  </si>
  <si>
    <t>หัก  รายจ่ายประจำ  (ประมาณเดือนละ  650,000  บาท)</t>
  </si>
  <si>
    <t>เงินรายได้ที่สามารถจ่ายได้</t>
  </si>
  <si>
    <t>ประจำเดือน  พฤษภาคม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</si>
  <si>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30  พฤษภาคม  2557</t>
    </r>
  </si>
  <si>
    <t>ประจำเดือน  มิถุนายน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</si>
  <si>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30  มิถุนายน  2557</t>
    </r>
  </si>
  <si>
    <r>
      <t>หมายเหตุ  1</t>
    </r>
    <r>
      <rPr>
        <sz val="14.5"/>
        <rFont val="TH Niramit AS"/>
        <family val="0"/>
      </rPr>
      <t xml:space="preserve">  ประกอบรายงานรับ-จ่ายเงินสด  ณ  วันที่  30  มิถุนายน  2557</t>
    </r>
  </si>
  <si>
    <t>ณ  วันที่  30  มิถุนายน  2557</t>
  </si>
  <si>
    <t>องค์การบริหารส่วนตำบลลานสกา</t>
  </si>
  <si>
    <t>ประจำเดือน  กรกฎาคม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</si>
  <si>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31  กรกฎาคม  2557</t>
    </r>
  </si>
  <si>
    <r>
      <t>หมายเหตุ  1</t>
    </r>
    <r>
      <rPr>
        <sz val="14.5"/>
        <rFont val="TH Niramit AS"/>
        <family val="0"/>
      </rPr>
      <t xml:space="preserve">  ประกอบรายงานรับ-จ่ายเงินสด  ณ  วันที่  31  กรกฎาคม  2557</t>
    </r>
  </si>
  <si>
    <t>ประจำเดือน  สิงหาคม  พ.ศ.2557</t>
  </si>
  <si>
    <r>
      <t>หมายเหตุ  1</t>
    </r>
    <r>
      <rPr>
        <sz val="14.5"/>
        <rFont val="TH Niramit AS"/>
        <family val="0"/>
      </rPr>
      <t xml:space="preserve">  ประกอบรายงานรับ-จ่ายเงินสด  ณ  วันที่  31  สิงหาคม  2557</t>
    </r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</si>
  <si>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29  สิงหาคม  2557</t>
    </r>
  </si>
  <si>
    <t>ประจำเดือน  กันยายน  พ.ศ.2557</t>
  </si>
  <si>
    <r>
      <t>หมายเหตุ  2</t>
    </r>
    <r>
      <rPr>
        <sz val="14.5"/>
        <rFont val="TH Niramit AS"/>
        <family val="0"/>
      </rPr>
      <t xml:space="preserve">  ประกอบรายงานรับ-จ่ายเงินสด  ณ  วันที่  30  กันยายน  2557</t>
    </r>
  </si>
  <si>
    <r>
      <t>หมายเหตุ  1</t>
    </r>
    <r>
      <rPr>
        <sz val="14.5"/>
        <rFont val="TH Niramit AS"/>
        <family val="0"/>
      </rPr>
      <t xml:space="preserve">  ประกอบรายงานรับ-จ่ายเงินสด  ณ  วันที่  30  กันยายน  2557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</si>
</sst>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0"/>
    <numFmt numFmtId="189" formatCode="0000"/>
    <numFmt numFmtId="190" formatCode="000"/>
    <numFmt numFmtId="191" formatCode="_-* #,##0.0_-;\-* #,##0.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4.5"/>
      <name val="TH Niramit AS"/>
      <family val="0"/>
    </font>
    <font>
      <b/>
      <sz val="14.5"/>
      <name val="TH Niramit AS"/>
      <family val="0"/>
    </font>
    <font>
      <b/>
      <u val="single"/>
      <sz val="14.5"/>
      <name val="TH Niramit AS"/>
      <family val="0"/>
    </font>
    <font>
      <b/>
      <u val="double"/>
      <sz val="14.5"/>
      <name val="TH Niramit AS"/>
      <family val="0"/>
    </font>
    <font>
      <sz val="8"/>
      <name val="TH Niramit AS"/>
      <family val="0"/>
    </font>
    <font>
      <b/>
      <sz val="12"/>
      <name val="TH Niramit AS"/>
      <family val="0"/>
    </font>
    <font>
      <sz val="14.5"/>
      <color indexed="8"/>
      <name val="TH Niramit AS"/>
      <family val="0"/>
    </font>
    <font>
      <b/>
      <sz val="13"/>
      <name val="TH Niramit AS"/>
      <family val="0"/>
    </font>
    <font>
      <sz val="14"/>
      <name val="TH Niramit AS"/>
      <family val="0"/>
    </font>
    <font>
      <sz val="14.5"/>
      <color indexed="9"/>
      <name val="TH Niramit AS"/>
      <family val="0"/>
    </font>
    <font>
      <sz val="16"/>
      <name val="TH Niramit AS"/>
      <family val="0"/>
    </font>
    <font>
      <sz val="16"/>
      <color indexed="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Niramit AS"/>
      <family val="0"/>
    </font>
    <font>
      <b/>
      <u val="single"/>
      <sz val="16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u val="single"/>
      <sz val="16"/>
      <color theme="1"/>
      <name val="TH Niramit AS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7" fontId="0" fillId="0" borderId="0" xfId="42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87" fontId="0" fillId="0" borderId="10" xfId="42" applyNumberFormat="1" applyFont="1" applyBorder="1" applyAlignment="1">
      <alignment horizontal="right" vertical="top" wrapText="1"/>
    </xf>
    <xf numFmtId="188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89" fontId="0" fillId="0" borderId="10" xfId="0" applyNumberFormat="1" applyFont="1" applyBorder="1" applyAlignment="1">
      <alignment horizontal="center" vertical="top" wrapText="1"/>
    </xf>
    <xf numFmtId="187" fontId="0" fillId="0" borderId="11" xfId="42" applyNumberFormat="1" applyFont="1" applyBorder="1" applyAlignment="1">
      <alignment horizontal="right" vertical="top" wrapText="1"/>
    </xf>
    <xf numFmtId="188" fontId="0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8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87" fontId="1" fillId="0" borderId="12" xfId="42" applyNumberFormat="1" applyFont="1" applyBorder="1" applyAlignment="1">
      <alignment horizontal="right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87" fontId="0" fillId="0" borderId="0" xfId="42" applyNumberFormat="1" applyFont="1" applyAlignment="1">
      <alignment horizontal="right" vertical="top" wrapText="1"/>
    </xf>
    <xf numFmtId="188" fontId="0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90" fontId="0" fillId="0" borderId="11" xfId="0" applyNumberFormat="1" applyFont="1" applyBorder="1" applyAlignment="1">
      <alignment horizontal="center" vertical="top" wrapText="1"/>
    </xf>
    <xf numFmtId="187" fontId="0" fillId="0" borderId="13" xfId="42" applyNumberFormat="1" applyFont="1" applyBorder="1" applyAlignment="1">
      <alignment horizontal="right" vertical="top" wrapText="1"/>
    </xf>
    <xf numFmtId="188" fontId="0" fillId="0" borderId="13" xfId="0" applyNumberFormat="1" applyFont="1" applyBorder="1" applyAlignment="1">
      <alignment horizontal="center" vertical="top" wrapText="1"/>
    </xf>
    <xf numFmtId="187" fontId="1" fillId="0" borderId="0" xfId="42" applyNumberFormat="1" applyFont="1" applyAlignment="1">
      <alignment horizontal="right" vertical="top" wrapText="1"/>
    </xf>
    <xf numFmtId="188" fontId="1" fillId="0" borderId="0" xfId="0" applyNumberFormat="1" applyFont="1" applyBorder="1" applyAlignment="1">
      <alignment horizontal="center" vertical="top" wrapText="1"/>
    </xf>
    <xf numFmtId="187" fontId="1" fillId="0" borderId="14" xfId="42" applyNumberFormat="1" applyFont="1" applyBorder="1" applyAlignment="1">
      <alignment horizontal="right"/>
    </xf>
    <xf numFmtId="188" fontId="1" fillId="0" borderId="14" xfId="0" applyNumberFormat="1" applyFont="1" applyBorder="1" applyAlignment="1">
      <alignment horizontal="center"/>
    </xf>
    <xf numFmtId="187" fontId="1" fillId="0" borderId="15" xfId="42" applyNumberFormat="1" applyFont="1" applyBorder="1" applyAlignment="1">
      <alignment horizontal="right"/>
    </xf>
    <xf numFmtId="188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187" fontId="1" fillId="0" borderId="0" xfId="42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87" fontId="0" fillId="0" borderId="11" xfId="42" applyNumberFormat="1" applyFont="1" applyBorder="1" applyAlignment="1">
      <alignment horizontal="right"/>
    </xf>
    <xf numFmtId="188" fontId="0" fillId="0" borderId="11" xfId="0" applyNumberFormat="1" applyFont="1" applyBorder="1" applyAlignment="1">
      <alignment horizontal="center"/>
    </xf>
    <xf numFmtId="187" fontId="1" fillId="0" borderId="16" xfId="42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188" fontId="0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88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43" fontId="0" fillId="0" borderId="0" xfId="42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43" fontId="1" fillId="0" borderId="20" xfId="42" applyFont="1" applyBorder="1" applyAlignment="1">
      <alignment horizontal="right" vertical="top" wrapText="1"/>
    </xf>
    <xf numFmtId="43" fontId="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right" vertical="top" wrapText="1"/>
    </xf>
    <xf numFmtId="43" fontId="0" fillId="0" borderId="21" xfId="42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5" fillId="0" borderId="0" xfId="42" applyNumberFormat="1" applyFont="1" applyBorder="1" applyAlignment="1">
      <alignment horizontal="right"/>
    </xf>
    <xf numFmtId="187" fontId="6" fillId="0" borderId="11" xfId="42" applyNumberFormat="1" applyFont="1" applyBorder="1" applyAlignment="1">
      <alignment horizontal="right" vertical="top" wrapText="1"/>
    </xf>
    <xf numFmtId="188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89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3" fontId="7" fillId="0" borderId="0" xfId="42" applyNumberFormat="1" applyFont="1" applyBorder="1" applyAlignment="1">
      <alignment horizontal="right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43" fontId="1" fillId="0" borderId="0" xfId="42" applyFont="1" applyBorder="1" applyAlignment="1">
      <alignment horizontal="center" vertical="top" wrapText="1"/>
    </xf>
    <xf numFmtId="187" fontId="0" fillId="0" borderId="19" xfId="42" applyNumberFormat="1" applyFont="1" applyBorder="1" applyAlignment="1">
      <alignment horizontal="right"/>
    </xf>
    <xf numFmtId="187" fontId="0" fillId="0" borderId="22" xfId="42" applyNumberFormat="1" applyFont="1" applyBorder="1" applyAlignment="1">
      <alignment horizontal="right"/>
    </xf>
    <xf numFmtId="43" fontId="1" fillId="0" borderId="23" xfId="42" applyFont="1" applyBorder="1" applyAlignment="1">
      <alignment horizontal="right" vertical="top" wrapText="1"/>
    </xf>
    <xf numFmtId="187" fontId="0" fillId="0" borderId="24" xfId="42" applyNumberFormat="1" applyFont="1" applyBorder="1" applyAlignment="1">
      <alignment horizontal="right"/>
    </xf>
    <xf numFmtId="188" fontId="0" fillId="0" borderId="25" xfId="0" applyNumberFormat="1" applyFont="1" applyBorder="1" applyAlignment="1">
      <alignment horizontal="center"/>
    </xf>
    <xf numFmtId="43" fontId="0" fillId="0" borderId="0" xfId="42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 wrapText="1"/>
    </xf>
    <xf numFmtId="187" fontId="1" fillId="0" borderId="11" xfId="42" applyNumberFormat="1" applyFont="1" applyBorder="1" applyAlignment="1">
      <alignment horizontal="right"/>
    </xf>
    <xf numFmtId="188" fontId="1" fillId="0" borderId="11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43" fontId="48" fillId="0" borderId="0" xfId="42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43" fontId="48" fillId="0" borderId="0" xfId="42" applyFont="1" applyFill="1" applyBorder="1" applyAlignment="1">
      <alignment/>
    </xf>
    <xf numFmtId="43" fontId="48" fillId="0" borderId="21" xfId="42" applyFont="1" applyFill="1" applyBorder="1" applyAlignment="1">
      <alignment/>
    </xf>
    <xf numFmtId="43" fontId="48" fillId="0" borderId="21" xfId="42" applyFont="1" applyBorder="1" applyAlignment="1">
      <alignment/>
    </xf>
    <xf numFmtId="0" fontId="48" fillId="0" borderId="0" xfId="0" applyFont="1" applyBorder="1" applyAlignment="1">
      <alignment horizontal="left"/>
    </xf>
    <xf numFmtId="43" fontId="49" fillId="0" borderId="23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43" fontId="49" fillId="0" borderId="0" xfId="0" applyNumberFormat="1" applyFont="1" applyBorder="1" applyAlignment="1">
      <alignment/>
    </xf>
    <xf numFmtId="43" fontId="49" fillId="0" borderId="0" xfId="42" applyFont="1" applyBorder="1" applyAlignment="1">
      <alignment/>
    </xf>
    <xf numFmtId="0" fontId="5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3" fontId="0" fillId="0" borderId="0" xfId="42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3" fontId="1" fillId="0" borderId="23" xfId="42" applyFont="1" applyBorder="1" applyAlignment="1">
      <alignment horizontal="right" vertical="center" wrapText="1"/>
    </xf>
    <xf numFmtId="43" fontId="0" fillId="0" borderId="11" xfId="42" applyFont="1" applyBorder="1" applyAlignment="1">
      <alignment horizontal="right" vertical="top" wrapText="1"/>
    </xf>
    <xf numFmtId="43" fontId="6" fillId="0" borderId="11" xfId="42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43" fontId="0" fillId="0" borderId="23" xfId="42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88" fontId="0" fillId="0" borderId="0" xfId="0" applyNumberFormat="1" applyFont="1" applyAlignment="1">
      <alignment horizontal="right"/>
    </xf>
    <xf numFmtId="188" fontId="0" fillId="0" borderId="21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008"/>
  <sheetViews>
    <sheetView tabSelected="1" view="pageBreakPreview" zoomScaleNormal="120" zoomScaleSheetLayoutView="100" zoomScalePageLayoutView="0" workbookViewId="0" topLeftCell="A941">
      <selection activeCell="E947" sqref="E947"/>
    </sheetView>
  </sheetViews>
  <sheetFormatPr defaultColWidth="8.66015625" defaultRowHeight="22.5" customHeight="1"/>
  <cols>
    <col min="1" max="1" width="11.58203125" style="1" customWidth="1"/>
    <col min="2" max="2" width="4.08203125" style="2" customWidth="1"/>
    <col min="3" max="3" width="11.83203125" style="1" customWidth="1"/>
    <col min="4" max="4" width="4.08203125" style="2" customWidth="1"/>
    <col min="5" max="5" width="36.5" style="3" customWidth="1"/>
    <col min="6" max="6" width="13.33203125" style="3" customWidth="1"/>
    <col min="7" max="7" width="11.83203125" style="1" customWidth="1"/>
    <col min="8" max="8" width="4.08203125" style="2" customWidth="1"/>
    <col min="9" max="16384" width="9" style="3" customWidth="1"/>
  </cols>
  <sheetData>
    <row r="5" spans="1:8" ht="22.5" customHeight="1">
      <c r="A5" s="1" t="s">
        <v>0</v>
      </c>
      <c r="F5" s="113" t="s">
        <v>89</v>
      </c>
      <c r="G5" s="113"/>
      <c r="H5" s="113"/>
    </row>
    <row r="6" ht="22.5" customHeight="1">
      <c r="A6" s="1" t="s">
        <v>1</v>
      </c>
    </row>
    <row r="7" spans="1:8" ht="22.5" customHeight="1">
      <c r="A7" s="4" t="s">
        <v>2</v>
      </c>
      <c r="E7" s="5" t="s">
        <v>3</v>
      </c>
      <c r="F7" s="114" t="s">
        <v>90</v>
      </c>
      <c r="G7" s="114"/>
      <c r="H7" s="114"/>
    </row>
    <row r="8" spans="1:8" ht="22.5" customHeight="1">
      <c r="A8" s="106" t="s">
        <v>4</v>
      </c>
      <c r="B8" s="107"/>
      <c r="C8" s="107"/>
      <c r="D8" s="110"/>
      <c r="E8" s="115" t="s">
        <v>5</v>
      </c>
      <c r="F8" s="108" t="s">
        <v>6</v>
      </c>
      <c r="G8" s="107" t="s">
        <v>7</v>
      </c>
      <c r="H8" s="110"/>
    </row>
    <row r="9" spans="1:8" ht="22.5" customHeight="1">
      <c r="A9" s="111" t="s">
        <v>8</v>
      </c>
      <c r="B9" s="112"/>
      <c r="C9" s="117" t="s">
        <v>9</v>
      </c>
      <c r="D9" s="112"/>
      <c r="E9" s="116"/>
      <c r="F9" s="109"/>
      <c r="G9" s="117" t="s">
        <v>9</v>
      </c>
      <c r="H9" s="112"/>
    </row>
    <row r="10" spans="1:8" ht="22.5" customHeight="1">
      <c r="A10" s="6"/>
      <c r="B10" s="7"/>
      <c r="C10" s="6">
        <v>22547866</v>
      </c>
      <c r="D10" s="7">
        <v>96</v>
      </c>
      <c r="E10" s="8" t="s">
        <v>10</v>
      </c>
      <c r="F10" s="9"/>
      <c r="G10" s="6">
        <v>22547866</v>
      </c>
      <c r="H10" s="7">
        <v>96</v>
      </c>
    </row>
    <row r="11" spans="1:8" ht="22.5" customHeight="1">
      <c r="A11" s="10"/>
      <c r="B11" s="11"/>
      <c r="C11" s="10"/>
      <c r="D11" s="11"/>
      <c r="E11" s="12" t="s">
        <v>11</v>
      </c>
      <c r="F11" s="13"/>
      <c r="G11" s="10"/>
      <c r="H11" s="11"/>
    </row>
    <row r="12" spans="1:8" ht="22.5" customHeight="1">
      <c r="A12" s="10">
        <v>116500</v>
      </c>
      <c r="B12" s="11" t="s">
        <v>12</v>
      </c>
      <c r="C12" s="10">
        <v>0</v>
      </c>
      <c r="D12" s="11" t="s">
        <v>12</v>
      </c>
      <c r="E12" s="14" t="s">
        <v>13</v>
      </c>
      <c r="F12" s="13">
        <v>411000</v>
      </c>
      <c r="G12" s="10">
        <v>0</v>
      </c>
      <c r="H12" s="11" t="s">
        <v>12</v>
      </c>
    </row>
    <row r="13" spans="1:8" s="66" customFormat="1" ht="22.5" customHeight="1">
      <c r="A13" s="62">
        <v>155000</v>
      </c>
      <c r="B13" s="63" t="s">
        <v>12</v>
      </c>
      <c r="C13" s="62">
        <v>100</v>
      </c>
      <c r="D13" s="63" t="s">
        <v>12</v>
      </c>
      <c r="E13" s="64" t="s">
        <v>14</v>
      </c>
      <c r="F13" s="65">
        <v>412000</v>
      </c>
      <c r="G13" s="62">
        <v>100</v>
      </c>
      <c r="H13" s="63" t="s">
        <v>12</v>
      </c>
    </row>
    <row r="14" spans="1:8" ht="22.5" customHeight="1">
      <c r="A14" s="10">
        <v>175000</v>
      </c>
      <c r="B14" s="11" t="s">
        <v>12</v>
      </c>
      <c r="C14" s="10">
        <v>1641</v>
      </c>
      <c r="D14" s="11">
        <v>76</v>
      </c>
      <c r="E14" s="14" t="s">
        <v>15</v>
      </c>
      <c r="F14" s="13">
        <v>413000</v>
      </c>
      <c r="G14" s="10">
        <v>1641</v>
      </c>
      <c r="H14" s="11">
        <v>76</v>
      </c>
    </row>
    <row r="15" spans="1:8" ht="22.5" customHeight="1">
      <c r="A15" s="10">
        <v>146000</v>
      </c>
      <c r="B15" s="11" t="s">
        <v>12</v>
      </c>
      <c r="C15" s="10">
        <f>18000+16540</f>
        <v>34540</v>
      </c>
      <c r="D15" s="11" t="s">
        <v>12</v>
      </c>
      <c r="E15" s="14" t="s">
        <v>16</v>
      </c>
      <c r="F15" s="13">
        <v>414000</v>
      </c>
      <c r="G15" s="10">
        <f>18000+16540</f>
        <v>34540</v>
      </c>
      <c r="H15" s="11" t="s">
        <v>12</v>
      </c>
    </row>
    <row r="16" spans="1:8" ht="22.5" customHeight="1">
      <c r="A16" s="10">
        <v>30000</v>
      </c>
      <c r="B16" s="11" t="s">
        <v>12</v>
      </c>
      <c r="C16" s="10">
        <v>300</v>
      </c>
      <c r="D16" s="11" t="s">
        <v>12</v>
      </c>
      <c r="E16" s="14" t="s">
        <v>17</v>
      </c>
      <c r="F16" s="13">
        <v>415000</v>
      </c>
      <c r="G16" s="10">
        <v>300</v>
      </c>
      <c r="H16" s="11" t="s">
        <v>12</v>
      </c>
    </row>
    <row r="17" spans="1:8" ht="22.5" customHeight="1">
      <c r="A17" s="10">
        <v>0</v>
      </c>
      <c r="B17" s="11" t="s">
        <v>12</v>
      </c>
      <c r="C17" s="10" t="s">
        <v>12</v>
      </c>
      <c r="D17" s="11" t="s">
        <v>12</v>
      </c>
      <c r="E17" s="14" t="s">
        <v>18</v>
      </c>
      <c r="F17" s="13">
        <v>416000</v>
      </c>
      <c r="G17" s="10" t="s">
        <v>12</v>
      </c>
      <c r="H17" s="11" t="s">
        <v>12</v>
      </c>
    </row>
    <row r="18" spans="1:8" s="66" customFormat="1" ht="22.5" customHeight="1">
      <c r="A18" s="62">
        <v>12619500</v>
      </c>
      <c r="B18" s="63" t="s">
        <v>12</v>
      </c>
      <c r="C18" s="62">
        <v>503896</v>
      </c>
      <c r="D18" s="63">
        <v>70</v>
      </c>
      <c r="E18" s="64" t="s">
        <v>19</v>
      </c>
      <c r="F18" s="65">
        <v>420000</v>
      </c>
      <c r="G18" s="62">
        <v>503896</v>
      </c>
      <c r="H18" s="63">
        <v>70</v>
      </c>
    </row>
    <row r="19" spans="1:8" ht="22.5" customHeight="1">
      <c r="A19" s="10">
        <v>6600000</v>
      </c>
      <c r="B19" s="11" t="s">
        <v>12</v>
      </c>
      <c r="C19" s="10">
        <v>0</v>
      </c>
      <c r="D19" s="11" t="s">
        <v>12</v>
      </c>
      <c r="E19" s="14" t="s">
        <v>20</v>
      </c>
      <c r="F19" s="13">
        <v>431002</v>
      </c>
      <c r="G19" s="10">
        <v>0</v>
      </c>
      <c r="H19" s="11" t="s">
        <v>12</v>
      </c>
    </row>
    <row r="20" spans="1:8" ht="22.5" customHeight="1">
      <c r="A20" s="10">
        <v>0</v>
      </c>
      <c r="B20" s="11" t="s">
        <v>12</v>
      </c>
      <c r="C20" s="10">
        <v>0</v>
      </c>
      <c r="D20" s="11" t="s">
        <v>12</v>
      </c>
      <c r="E20" s="14" t="s">
        <v>21</v>
      </c>
      <c r="F20" s="13">
        <v>441000</v>
      </c>
      <c r="G20" s="10">
        <v>0</v>
      </c>
      <c r="H20" s="11" t="s">
        <v>12</v>
      </c>
    </row>
    <row r="21" spans="1:8" ht="22.5" customHeight="1">
      <c r="A21" s="10">
        <v>0</v>
      </c>
      <c r="B21" s="11" t="s">
        <v>12</v>
      </c>
      <c r="C21" s="10">
        <v>0</v>
      </c>
      <c r="D21" s="11" t="s">
        <v>12</v>
      </c>
      <c r="E21" s="14" t="s">
        <v>22</v>
      </c>
      <c r="F21" s="13">
        <v>441000</v>
      </c>
      <c r="G21" s="10">
        <v>0</v>
      </c>
      <c r="H21" s="11" t="s">
        <v>12</v>
      </c>
    </row>
    <row r="22" spans="1:8" ht="22.5" customHeight="1">
      <c r="A22" s="10">
        <v>0</v>
      </c>
      <c r="B22" s="11" t="s">
        <v>12</v>
      </c>
      <c r="C22" s="10">
        <v>0</v>
      </c>
      <c r="D22" s="11" t="s">
        <v>12</v>
      </c>
      <c r="E22" s="68" t="s">
        <v>78</v>
      </c>
      <c r="F22" s="13">
        <v>441000</v>
      </c>
      <c r="G22" s="10">
        <v>0</v>
      </c>
      <c r="H22" s="11" t="s">
        <v>12</v>
      </c>
    </row>
    <row r="23" spans="1:8" ht="22.5" customHeight="1">
      <c r="A23" s="10">
        <v>0</v>
      </c>
      <c r="B23" s="11" t="s">
        <v>12</v>
      </c>
      <c r="C23" s="10">
        <v>0</v>
      </c>
      <c r="D23" s="11" t="s">
        <v>12</v>
      </c>
      <c r="E23" s="14" t="s">
        <v>23</v>
      </c>
      <c r="F23" s="13">
        <v>441000</v>
      </c>
      <c r="G23" s="10">
        <v>0</v>
      </c>
      <c r="H23" s="11" t="s">
        <v>12</v>
      </c>
    </row>
    <row r="24" spans="1:8" ht="22.5" customHeight="1">
      <c r="A24" s="10">
        <v>0</v>
      </c>
      <c r="B24" s="11" t="s">
        <v>12</v>
      </c>
      <c r="C24" s="10">
        <v>0</v>
      </c>
      <c r="D24" s="11" t="s">
        <v>12</v>
      </c>
      <c r="E24" s="14" t="s">
        <v>24</v>
      </c>
      <c r="F24" s="13">
        <v>441000</v>
      </c>
      <c r="G24" s="10">
        <v>0</v>
      </c>
      <c r="H24" s="11" t="s">
        <v>12</v>
      </c>
    </row>
    <row r="25" spans="1:8" ht="22.5" customHeight="1">
      <c r="A25" s="10">
        <v>0</v>
      </c>
      <c r="B25" s="11" t="s">
        <v>12</v>
      </c>
      <c r="C25" s="10">
        <v>0</v>
      </c>
      <c r="D25" s="11" t="s">
        <v>12</v>
      </c>
      <c r="E25" s="14" t="s">
        <v>87</v>
      </c>
      <c r="F25" s="13">
        <v>441000</v>
      </c>
      <c r="G25" s="10">
        <v>0</v>
      </c>
      <c r="H25" s="11" t="s">
        <v>12</v>
      </c>
    </row>
    <row r="26" spans="1:8" ht="22.5" customHeight="1">
      <c r="A26" s="10">
        <v>0</v>
      </c>
      <c r="B26" s="11" t="s">
        <v>12</v>
      </c>
      <c r="C26" s="10">
        <v>0</v>
      </c>
      <c r="D26" s="11" t="s">
        <v>12</v>
      </c>
      <c r="E26" s="68" t="s">
        <v>79</v>
      </c>
      <c r="F26" s="13">
        <v>441000</v>
      </c>
      <c r="G26" s="10">
        <v>0</v>
      </c>
      <c r="H26" s="11" t="s">
        <v>12</v>
      </c>
    </row>
    <row r="27" spans="1:8" ht="22.5" customHeight="1">
      <c r="A27" s="10">
        <v>0</v>
      </c>
      <c r="B27" s="11" t="s">
        <v>12</v>
      </c>
      <c r="C27" s="10">
        <v>0</v>
      </c>
      <c r="D27" s="11" t="s">
        <v>12</v>
      </c>
      <c r="E27" s="14" t="s">
        <v>82</v>
      </c>
      <c r="F27" s="13">
        <v>441000</v>
      </c>
      <c r="G27" s="10">
        <v>0</v>
      </c>
      <c r="H27" s="11" t="s">
        <v>12</v>
      </c>
    </row>
    <row r="28" spans="1:8" ht="22.5" customHeight="1" thickBot="1">
      <c r="A28" s="15">
        <f>INT(SUM(A12:A27)+SUM(B12:B27)/100)</f>
        <v>19842000</v>
      </c>
      <c r="B28" s="16" t="s">
        <v>12</v>
      </c>
      <c r="C28" s="15">
        <f>INT(SUM(C12:C27)+SUM(D12:D27)/100)</f>
        <v>540478</v>
      </c>
      <c r="D28" s="16">
        <f>MOD(SUM(D12:D27),100)</f>
        <v>46</v>
      </c>
      <c r="E28" s="17"/>
      <c r="F28" s="18"/>
      <c r="G28" s="15">
        <f>INT(SUM(G12:G27)+SUM(H12:H27)/100)</f>
        <v>540478</v>
      </c>
      <c r="H28" s="16">
        <f>MOD(SUM(H12:H27),100)</f>
        <v>46</v>
      </c>
    </row>
    <row r="29" spans="1:8" ht="22.5" customHeight="1" thickTop="1">
      <c r="A29" s="19"/>
      <c r="B29" s="20"/>
      <c r="C29" s="10"/>
      <c r="D29" s="11"/>
      <c r="E29" s="14"/>
      <c r="F29" s="21"/>
      <c r="G29" s="10"/>
      <c r="H29" s="11"/>
    </row>
    <row r="30" spans="1:8" ht="22.5" customHeight="1">
      <c r="A30" s="19"/>
      <c r="B30" s="20"/>
      <c r="C30" s="10">
        <v>0</v>
      </c>
      <c r="D30" s="11" t="s">
        <v>12</v>
      </c>
      <c r="E30" s="14" t="s">
        <v>61</v>
      </c>
      <c r="F30" s="22">
        <v>110601</v>
      </c>
      <c r="G30" s="10">
        <v>0</v>
      </c>
      <c r="H30" s="11" t="s">
        <v>12</v>
      </c>
    </row>
    <row r="31" spans="1:8" ht="22.5" customHeight="1">
      <c r="A31" s="19"/>
      <c r="B31" s="20"/>
      <c r="C31" s="10">
        <v>0</v>
      </c>
      <c r="D31" s="11" t="s">
        <v>12</v>
      </c>
      <c r="E31" s="14" t="s">
        <v>25</v>
      </c>
      <c r="F31" s="22">
        <v>110602</v>
      </c>
      <c r="G31" s="10">
        <v>0</v>
      </c>
      <c r="H31" s="11" t="s">
        <v>12</v>
      </c>
    </row>
    <row r="32" spans="1:8" ht="22.5" customHeight="1">
      <c r="A32" s="19"/>
      <c r="B32" s="20"/>
      <c r="C32" s="10">
        <v>22184</v>
      </c>
      <c r="D32" s="11" t="s">
        <v>12</v>
      </c>
      <c r="E32" s="14" t="s">
        <v>26</v>
      </c>
      <c r="F32" s="22">
        <v>110605</v>
      </c>
      <c r="G32" s="10">
        <v>22184</v>
      </c>
      <c r="H32" s="11" t="s">
        <v>12</v>
      </c>
    </row>
    <row r="33" spans="1:8" ht="22.5" customHeight="1">
      <c r="A33" s="19"/>
      <c r="B33" s="20"/>
      <c r="C33" s="10">
        <v>0</v>
      </c>
      <c r="D33" s="11" t="s">
        <v>12</v>
      </c>
      <c r="E33" s="14" t="s">
        <v>27</v>
      </c>
      <c r="F33" s="22">
        <v>300000</v>
      </c>
      <c r="G33" s="10">
        <v>0</v>
      </c>
      <c r="H33" s="11" t="s">
        <v>12</v>
      </c>
    </row>
    <row r="34" spans="1:8" ht="22.5" customHeight="1">
      <c r="A34" s="19"/>
      <c r="B34" s="20"/>
      <c r="C34" s="10">
        <v>0</v>
      </c>
      <c r="D34" s="11" t="s">
        <v>12</v>
      </c>
      <c r="E34" s="14" t="s">
        <v>28</v>
      </c>
      <c r="F34" s="21">
        <v>110606</v>
      </c>
      <c r="G34" s="10">
        <v>0</v>
      </c>
      <c r="H34" s="11" t="s">
        <v>12</v>
      </c>
    </row>
    <row r="35" spans="1:8" ht="22.5" customHeight="1">
      <c r="A35" s="19"/>
      <c r="B35" s="20"/>
      <c r="C35" s="10">
        <v>138</v>
      </c>
      <c r="D35" s="11">
        <v>3</v>
      </c>
      <c r="E35" s="14" t="s">
        <v>29</v>
      </c>
      <c r="F35" s="21">
        <v>230100</v>
      </c>
      <c r="G35" s="10">
        <v>138</v>
      </c>
      <c r="H35" s="11">
        <v>3</v>
      </c>
    </row>
    <row r="36" spans="1:8" ht="22.5" customHeight="1">
      <c r="A36" s="19"/>
      <c r="B36" s="20"/>
      <c r="C36" s="23">
        <v>14014</v>
      </c>
      <c r="D36" s="24" t="s">
        <v>12</v>
      </c>
      <c r="E36" s="14" t="s">
        <v>30</v>
      </c>
      <c r="F36" s="21">
        <v>230199</v>
      </c>
      <c r="G36" s="23">
        <v>14014</v>
      </c>
      <c r="H36" s="24" t="s">
        <v>12</v>
      </c>
    </row>
    <row r="37" spans="1:8" ht="22.5" customHeight="1" thickBot="1">
      <c r="A37" s="25"/>
      <c r="B37" s="26"/>
      <c r="C37" s="27">
        <f>INT(SUM(C30:C36)+SUM(D30:D36)/100)</f>
        <v>36336</v>
      </c>
      <c r="D37" s="28">
        <f>MOD(SUM(D30:D36),100)</f>
        <v>3</v>
      </c>
      <c r="E37" s="17"/>
      <c r="F37" s="18"/>
      <c r="G37" s="27">
        <f>INT(SUM(G30:G36)+SUM(H30:H36)/100)</f>
        <v>36336</v>
      </c>
      <c r="H37" s="28">
        <f>MOD(SUM(H30:H36),100)</f>
        <v>3</v>
      </c>
    </row>
    <row r="38" spans="1:8" ht="22.5" customHeight="1" thickBot="1" thickTop="1">
      <c r="A38" s="25"/>
      <c r="B38" s="26"/>
      <c r="C38" s="29">
        <f>INT(SUM(C28+C37)+SUM(D28+D37)/100)</f>
        <v>576814</v>
      </c>
      <c r="D38" s="30">
        <f>MOD(SUM(D28+D37),100)</f>
        <v>49</v>
      </c>
      <c r="E38" s="31" t="s">
        <v>31</v>
      </c>
      <c r="F38" s="31"/>
      <c r="G38" s="29">
        <f>INT(SUM(G28+G37)+SUM(H28+H37)/100)</f>
        <v>576814</v>
      </c>
      <c r="H38" s="30">
        <f>MOD(SUM(H28+H37),100)</f>
        <v>49</v>
      </c>
    </row>
    <row r="39" spans="1:8" ht="22.5" customHeight="1" thickTop="1">
      <c r="A39" s="25"/>
      <c r="B39" s="26"/>
      <c r="C39" s="32"/>
      <c r="D39" s="33"/>
      <c r="E39" s="34"/>
      <c r="F39" s="34"/>
      <c r="G39" s="32"/>
      <c r="H39" s="33"/>
    </row>
    <row r="40" spans="1:8" ht="22.5" customHeight="1">
      <c r="A40" s="25"/>
      <c r="B40" s="26"/>
      <c r="C40" s="32"/>
      <c r="D40" s="33"/>
      <c r="E40" s="34"/>
      <c r="F40" s="34"/>
      <c r="G40" s="32"/>
      <c r="H40" s="33"/>
    </row>
    <row r="41" spans="1:8" ht="22.5" customHeight="1">
      <c r="A41" s="25"/>
      <c r="B41" s="26"/>
      <c r="C41" s="32"/>
      <c r="D41" s="33"/>
      <c r="E41" s="34"/>
      <c r="F41" s="34"/>
      <c r="G41" s="32"/>
      <c r="H41" s="33"/>
    </row>
    <row r="42" spans="1:8" ht="22.5" customHeight="1">
      <c r="A42" s="25"/>
      <c r="B42" s="26"/>
      <c r="C42" s="32"/>
      <c r="D42" s="33"/>
      <c r="E42" s="34"/>
      <c r="F42" s="34"/>
      <c r="G42" s="32"/>
      <c r="H42" s="33"/>
    </row>
    <row r="43" spans="1:8" s="69" customFormat="1" ht="22.5" customHeight="1">
      <c r="A43" s="106" t="s">
        <v>4</v>
      </c>
      <c r="B43" s="107"/>
      <c r="C43" s="107"/>
      <c r="D43" s="107"/>
      <c r="E43" s="108" t="s">
        <v>5</v>
      </c>
      <c r="F43" s="108" t="s">
        <v>6</v>
      </c>
      <c r="G43" s="106" t="s">
        <v>7</v>
      </c>
      <c r="H43" s="110"/>
    </row>
    <row r="44" spans="1:8" s="69" customFormat="1" ht="22.5" customHeight="1">
      <c r="A44" s="111" t="s">
        <v>8</v>
      </c>
      <c r="B44" s="112"/>
      <c r="C44" s="111" t="s">
        <v>9</v>
      </c>
      <c r="D44" s="112"/>
      <c r="E44" s="109"/>
      <c r="F44" s="109"/>
      <c r="G44" s="111" t="s">
        <v>9</v>
      </c>
      <c r="H44" s="112"/>
    </row>
    <row r="45" spans="1:8" s="69" customFormat="1" ht="22.5" customHeight="1">
      <c r="A45" s="6"/>
      <c r="B45" s="7"/>
      <c r="C45" s="6"/>
      <c r="D45" s="7"/>
      <c r="E45" s="35" t="s">
        <v>32</v>
      </c>
      <c r="F45" s="36"/>
      <c r="G45" s="6"/>
      <c r="H45" s="7"/>
    </row>
    <row r="46" spans="1:8" s="69" customFormat="1" ht="22.5" customHeight="1">
      <c r="A46" s="10">
        <v>1229500</v>
      </c>
      <c r="B46" s="11" t="s">
        <v>12</v>
      </c>
      <c r="C46" s="10">
        <v>2000</v>
      </c>
      <c r="D46" s="11" t="s">
        <v>12</v>
      </c>
      <c r="E46" s="14" t="s">
        <v>33</v>
      </c>
      <c r="F46" s="22">
        <v>510000</v>
      </c>
      <c r="G46" s="10">
        <v>2000</v>
      </c>
      <c r="H46" s="11" t="s">
        <v>12</v>
      </c>
    </row>
    <row r="47" spans="1:8" s="69" customFormat="1" ht="22.5" customHeight="1">
      <c r="A47" s="10">
        <v>0</v>
      </c>
      <c r="B47" s="11" t="s">
        <v>12</v>
      </c>
      <c r="C47" s="10">
        <v>622300</v>
      </c>
      <c r="D47" s="11" t="s">
        <v>12</v>
      </c>
      <c r="E47" s="14" t="s">
        <v>34</v>
      </c>
      <c r="F47" s="22">
        <v>510000</v>
      </c>
      <c r="G47" s="10">
        <v>622300</v>
      </c>
      <c r="H47" s="11" t="s">
        <v>12</v>
      </c>
    </row>
    <row r="48" spans="1:8" s="69" customFormat="1" ht="22.5" customHeight="1">
      <c r="A48" s="10">
        <v>2052720</v>
      </c>
      <c r="B48" s="11" t="s">
        <v>12</v>
      </c>
      <c r="C48" s="10">
        <v>171060</v>
      </c>
      <c r="D48" s="11" t="s">
        <v>12</v>
      </c>
      <c r="E48" s="14" t="s">
        <v>35</v>
      </c>
      <c r="F48" s="21">
        <v>521000</v>
      </c>
      <c r="G48" s="10">
        <v>171060</v>
      </c>
      <c r="H48" s="11" t="s">
        <v>12</v>
      </c>
    </row>
    <row r="49" spans="1:8" s="69" customFormat="1" ht="22.5" customHeight="1">
      <c r="A49" s="10">
        <f>1530240+318480+151200+750480+97200+63000+453360+41040+63000</f>
        <v>3468000</v>
      </c>
      <c r="B49" s="11" t="s">
        <v>12</v>
      </c>
      <c r="C49" s="10">
        <v>268558</v>
      </c>
      <c r="D49" s="11" t="s">
        <v>12</v>
      </c>
      <c r="E49" s="14" t="s">
        <v>36</v>
      </c>
      <c r="F49" s="21">
        <v>522000</v>
      </c>
      <c r="G49" s="10">
        <v>268558</v>
      </c>
      <c r="H49" s="11" t="s">
        <v>12</v>
      </c>
    </row>
    <row r="50" spans="1:8" s="69" customFormat="1" ht="22.5" customHeight="1">
      <c r="A50" s="10">
        <f>171720+20280</f>
        <v>192000</v>
      </c>
      <c r="B50" s="11" t="s">
        <v>12</v>
      </c>
      <c r="C50" s="10">
        <v>15000</v>
      </c>
      <c r="D50" s="11" t="s">
        <v>12</v>
      </c>
      <c r="E50" s="14" t="s">
        <v>37</v>
      </c>
      <c r="F50" s="21">
        <v>522000</v>
      </c>
      <c r="G50" s="10">
        <v>15000</v>
      </c>
      <c r="H50" s="11" t="s">
        <v>12</v>
      </c>
    </row>
    <row r="51" spans="1:8" s="69" customFormat="1" ht="22.5" customHeight="1">
      <c r="A51" s="10">
        <f>454000+207080+218640+36480+144720+671760+300240</f>
        <v>2032920</v>
      </c>
      <c r="B51" s="11" t="s">
        <v>12</v>
      </c>
      <c r="C51" s="10">
        <v>106130</v>
      </c>
      <c r="D51" s="11" t="s">
        <v>12</v>
      </c>
      <c r="E51" s="14" t="s">
        <v>38</v>
      </c>
      <c r="F51" s="21">
        <v>522000</v>
      </c>
      <c r="G51" s="10">
        <v>106130</v>
      </c>
      <c r="H51" s="11" t="s">
        <v>12</v>
      </c>
    </row>
    <row r="52" spans="1:8" s="69" customFormat="1" ht="22.5" customHeight="1">
      <c r="A52" s="10">
        <v>0</v>
      </c>
      <c r="B52" s="11" t="s">
        <v>12</v>
      </c>
      <c r="C52" s="10">
        <v>27000</v>
      </c>
      <c r="D52" s="11" t="s">
        <v>12</v>
      </c>
      <c r="E52" s="14" t="s">
        <v>39</v>
      </c>
      <c r="F52" s="21">
        <v>522000</v>
      </c>
      <c r="G52" s="10">
        <v>27000</v>
      </c>
      <c r="H52" s="11" t="s">
        <v>12</v>
      </c>
    </row>
    <row r="53" spans="1:8" s="69" customFormat="1" ht="22.5" customHeight="1">
      <c r="A53" s="10">
        <f>387300+214300+60000+86300+20000</f>
        <v>767900</v>
      </c>
      <c r="B53" s="11" t="s">
        <v>12</v>
      </c>
      <c r="C53" s="10">
        <v>32592</v>
      </c>
      <c r="D53" s="11" t="s">
        <v>12</v>
      </c>
      <c r="E53" s="14" t="s">
        <v>40</v>
      </c>
      <c r="F53" s="21">
        <v>531000</v>
      </c>
      <c r="G53" s="10">
        <v>32592</v>
      </c>
      <c r="H53" s="11" t="s">
        <v>12</v>
      </c>
    </row>
    <row r="54" spans="1:8" s="69" customFormat="1" ht="22.5" customHeight="1">
      <c r="A54" s="10">
        <f>693000+585800+706000+200000+55000+63000+130000+460000+530000+350000+20000</f>
        <v>3792800</v>
      </c>
      <c r="B54" s="11" t="s">
        <v>12</v>
      </c>
      <c r="C54" s="10">
        <v>206394</v>
      </c>
      <c r="D54" s="11" t="s">
        <v>12</v>
      </c>
      <c r="E54" s="14" t="s">
        <v>41</v>
      </c>
      <c r="F54" s="21">
        <v>532000</v>
      </c>
      <c r="G54" s="10">
        <v>206394</v>
      </c>
      <c r="H54" s="11" t="s">
        <v>12</v>
      </c>
    </row>
    <row r="55" spans="1:8" s="69" customFormat="1" ht="22.5" customHeight="1">
      <c r="A55" s="10">
        <v>0</v>
      </c>
      <c r="B55" s="11" t="s">
        <v>12</v>
      </c>
      <c r="C55" s="10">
        <v>0</v>
      </c>
      <c r="D55" s="11" t="s">
        <v>12</v>
      </c>
      <c r="E55" s="14" t="s">
        <v>81</v>
      </c>
      <c r="F55" s="21">
        <v>532000</v>
      </c>
      <c r="G55" s="10">
        <v>0</v>
      </c>
      <c r="H55" s="11" t="s">
        <v>12</v>
      </c>
    </row>
    <row r="56" spans="1:8" s="69" customFormat="1" ht="22.5" customHeight="1">
      <c r="A56" s="10">
        <f>655000+82000+840000+20000+380000+70000+10000</f>
        <v>2057000</v>
      </c>
      <c r="B56" s="11" t="s">
        <v>12</v>
      </c>
      <c r="C56" s="10">
        <v>0</v>
      </c>
      <c r="D56" s="11" t="s">
        <v>12</v>
      </c>
      <c r="E56" s="14" t="s">
        <v>42</v>
      </c>
      <c r="F56" s="21">
        <v>533000</v>
      </c>
      <c r="G56" s="10">
        <v>0</v>
      </c>
      <c r="H56" s="11" t="s">
        <v>12</v>
      </c>
    </row>
    <row r="57" spans="1:8" s="69" customFormat="1" ht="22.5" customHeight="1">
      <c r="A57" s="10">
        <v>0</v>
      </c>
      <c r="B57" s="11" t="s">
        <v>12</v>
      </c>
      <c r="C57" s="10">
        <v>0</v>
      </c>
      <c r="D57" s="11" t="s">
        <v>12</v>
      </c>
      <c r="E57" s="14" t="s">
        <v>43</v>
      </c>
      <c r="F57" s="21">
        <v>533000</v>
      </c>
      <c r="G57" s="10">
        <v>0</v>
      </c>
      <c r="H57" s="11" t="s">
        <v>12</v>
      </c>
    </row>
    <row r="58" spans="1:8" s="69" customFormat="1" ht="22.5" customHeight="1">
      <c r="A58" s="10">
        <v>219000</v>
      </c>
      <c r="B58" s="38" t="s">
        <v>12</v>
      </c>
      <c r="C58" s="10">
        <v>11464</v>
      </c>
      <c r="D58" s="11">
        <v>99</v>
      </c>
      <c r="E58" s="14" t="s">
        <v>44</v>
      </c>
      <c r="F58" s="21">
        <v>534000</v>
      </c>
      <c r="G58" s="10">
        <v>11464</v>
      </c>
      <c r="H58" s="11">
        <v>99</v>
      </c>
    </row>
    <row r="59" spans="1:8" s="69" customFormat="1" ht="22.5" customHeight="1">
      <c r="A59" s="10">
        <f>124000+32200+10100+100860</f>
        <v>267160</v>
      </c>
      <c r="B59" s="20" t="s">
        <v>12</v>
      </c>
      <c r="C59" s="10">
        <v>0</v>
      </c>
      <c r="D59" s="11" t="s">
        <v>12</v>
      </c>
      <c r="E59" s="14" t="s">
        <v>46</v>
      </c>
      <c r="F59" s="21">
        <v>541000</v>
      </c>
      <c r="G59" s="10">
        <v>0</v>
      </c>
      <c r="H59" s="11" t="s">
        <v>12</v>
      </c>
    </row>
    <row r="60" spans="1:8" s="69" customFormat="1" ht="22.5" customHeight="1">
      <c r="A60" s="10">
        <v>0</v>
      </c>
      <c r="B60" s="20" t="s">
        <v>12</v>
      </c>
      <c r="C60" s="10">
        <v>0</v>
      </c>
      <c r="D60" s="11" t="s">
        <v>12</v>
      </c>
      <c r="E60" s="14" t="s">
        <v>80</v>
      </c>
      <c r="F60" s="21">
        <v>541000</v>
      </c>
      <c r="G60" s="10">
        <v>0</v>
      </c>
      <c r="H60" s="11" t="s">
        <v>12</v>
      </c>
    </row>
    <row r="61" spans="1:8" s="69" customFormat="1" ht="22.5" customHeight="1">
      <c r="A61" s="10">
        <v>1607500</v>
      </c>
      <c r="B61" s="20" t="s">
        <v>12</v>
      </c>
      <c r="C61" s="10">
        <v>0</v>
      </c>
      <c r="D61" s="11" t="s">
        <v>12</v>
      </c>
      <c r="E61" s="14" t="s">
        <v>47</v>
      </c>
      <c r="F61" s="21">
        <v>542000</v>
      </c>
      <c r="G61" s="10">
        <v>0</v>
      </c>
      <c r="H61" s="11" t="s">
        <v>12</v>
      </c>
    </row>
    <row r="62" spans="1:8" s="69" customFormat="1" ht="22.5" customHeight="1">
      <c r="A62" s="10">
        <f>30000+100000</f>
        <v>130000</v>
      </c>
      <c r="B62" s="20" t="s">
        <v>12</v>
      </c>
      <c r="C62" s="10">
        <v>0</v>
      </c>
      <c r="D62" s="11" t="s">
        <v>12</v>
      </c>
      <c r="E62" s="14" t="s">
        <v>48</v>
      </c>
      <c r="F62" s="21">
        <v>550000</v>
      </c>
      <c r="G62" s="10">
        <v>0</v>
      </c>
      <c r="H62" s="11" t="s">
        <v>12</v>
      </c>
    </row>
    <row r="63" spans="1:8" s="69" customFormat="1" ht="22.5" customHeight="1">
      <c r="A63" s="10">
        <f>30000+1660000+70000+200000+55500+10000</f>
        <v>2025500</v>
      </c>
      <c r="B63" s="20" t="s">
        <v>12</v>
      </c>
      <c r="C63" s="10">
        <v>0</v>
      </c>
      <c r="D63" s="11" t="s">
        <v>12</v>
      </c>
      <c r="E63" s="14" t="s">
        <v>45</v>
      </c>
      <c r="F63" s="21">
        <v>560000</v>
      </c>
      <c r="G63" s="10">
        <v>0</v>
      </c>
      <c r="H63" s="11" t="s">
        <v>12</v>
      </c>
    </row>
    <row r="64" spans="1:8" s="69" customFormat="1" ht="22.5" customHeight="1">
      <c r="A64" s="23">
        <v>0</v>
      </c>
      <c r="B64" s="20" t="s">
        <v>12</v>
      </c>
      <c r="C64" s="23">
        <v>0</v>
      </c>
      <c r="D64" s="24" t="s">
        <v>12</v>
      </c>
      <c r="E64" s="14" t="s">
        <v>85</v>
      </c>
      <c r="F64" s="21">
        <v>560000</v>
      </c>
      <c r="G64" s="23">
        <v>0</v>
      </c>
      <c r="H64" s="24" t="s">
        <v>12</v>
      </c>
    </row>
    <row r="65" spans="1:8" s="69" customFormat="1" ht="22.5" customHeight="1" thickBot="1">
      <c r="A65" s="15">
        <f>INT(SUM(A45:A64)+SUM(B45:B64)/100)</f>
        <v>19842000</v>
      </c>
      <c r="B65" s="16" t="s">
        <v>12</v>
      </c>
      <c r="C65" s="27">
        <f>INT(SUM(C45:C64)+SUM(D45:D64)/100)</f>
        <v>1462498</v>
      </c>
      <c r="D65" s="28">
        <f>MOD(SUM(D45:D64),100)</f>
        <v>99</v>
      </c>
      <c r="E65" s="17"/>
      <c r="F65" s="18"/>
      <c r="G65" s="27">
        <f>INT(SUM(G46:G64)+SUM(H46:H64)/100)</f>
        <v>1462498</v>
      </c>
      <c r="H65" s="28">
        <f>MOD(SUM(H45:H64),100)</f>
        <v>99</v>
      </c>
    </row>
    <row r="66" spans="1:8" s="69" customFormat="1" ht="22.5" customHeight="1" thickTop="1">
      <c r="A66" s="32"/>
      <c r="B66" s="33"/>
      <c r="C66" s="10"/>
      <c r="D66" s="11"/>
      <c r="E66" s="14"/>
      <c r="F66" s="22"/>
      <c r="G66" s="37"/>
      <c r="H66" s="38"/>
    </row>
    <row r="67" spans="1:8" s="69" customFormat="1" ht="22.5" customHeight="1">
      <c r="A67" s="19"/>
      <c r="B67" s="20"/>
      <c r="C67" s="10">
        <v>0</v>
      </c>
      <c r="D67" s="11" t="s">
        <v>12</v>
      </c>
      <c r="E67" s="14" t="s">
        <v>61</v>
      </c>
      <c r="F67" s="22">
        <v>110601</v>
      </c>
      <c r="G67" s="10">
        <v>0</v>
      </c>
      <c r="H67" s="38" t="s">
        <v>12</v>
      </c>
    </row>
    <row r="68" spans="1:8" s="69" customFormat="1" ht="22.5" customHeight="1">
      <c r="A68" s="19"/>
      <c r="B68" s="20"/>
      <c r="C68" s="10">
        <v>22184</v>
      </c>
      <c r="D68" s="11" t="s">
        <v>12</v>
      </c>
      <c r="E68" s="14" t="s">
        <v>26</v>
      </c>
      <c r="F68" s="22">
        <v>110605</v>
      </c>
      <c r="G68" s="10">
        <v>22184</v>
      </c>
      <c r="H68" s="11" t="s">
        <v>12</v>
      </c>
    </row>
    <row r="69" spans="1:8" s="69" customFormat="1" ht="22.5" customHeight="1">
      <c r="A69" s="19"/>
      <c r="B69" s="20"/>
      <c r="C69" s="10">
        <v>0</v>
      </c>
      <c r="D69" s="11" t="s">
        <v>12</v>
      </c>
      <c r="E69" s="14" t="s">
        <v>49</v>
      </c>
      <c r="F69" s="21">
        <v>210402</v>
      </c>
      <c r="G69" s="10">
        <v>0</v>
      </c>
      <c r="H69" s="11" t="s">
        <v>12</v>
      </c>
    </row>
    <row r="70" spans="1:8" s="69" customFormat="1" ht="22.5" customHeight="1">
      <c r="A70" s="19"/>
      <c r="B70" s="20"/>
      <c r="C70" s="10">
        <v>0</v>
      </c>
      <c r="D70" s="11" t="s">
        <v>12</v>
      </c>
      <c r="E70" s="14" t="s">
        <v>50</v>
      </c>
      <c r="F70" s="21">
        <v>300000</v>
      </c>
      <c r="G70" s="10">
        <v>0</v>
      </c>
      <c r="H70" s="11" t="s">
        <v>12</v>
      </c>
    </row>
    <row r="71" spans="1:8" s="69" customFormat="1" ht="22.5" customHeight="1">
      <c r="A71" s="19"/>
      <c r="B71" s="20"/>
      <c r="C71" s="10">
        <v>0</v>
      </c>
      <c r="D71" s="11" t="s">
        <v>12</v>
      </c>
      <c r="E71" s="14" t="s">
        <v>28</v>
      </c>
      <c r="F71" s="21">
        <v>110606</v>
      </c>
      <c r="G71" s="10">
        <v>0</v>
      </c>
      <c r="H71" s="11" t="s">
        <v>12</v>
      </c>
    </row>
    <row r="72" spans="1:8" s="69" customFormat="1" ht="22.5" customHeight="1">
      <c r="A72" s="19"/>
      <c r="B72" s="20"/>
      <c r="C72" s="23">
        <v>27841</v>
      </c>
      <c r="D72" s="24">
        <v>74</v>
      </c>
      <c r="E72" s="14" t="s">
        <v>51</v>
      </c>
      <c r="F72" s="21">
        <v>230100</v>
      </c>
      <c r="G72" s="23">
        <v>27841</v>
      </c>
      <c r="H72" s="24">
        <v>74</v>
      </c>
    </row>
    <row r="73" spans="1:8" s="69" customFormat="1" ht="22.5" customHeight="1" thickBot="1">
      <c r="A73" s="25"/>
      <c r="B73" s="26"/>
      <c r="C73" s="27">
        <f>INT(SUM(C67:C72)+SUM(D67:D72)/100)</f>
        <v>50025</v>
      </c>
      <c r="D73" s="28">
        <f>MOD(SUM(D67:D72),100)</f>
        <v>74</v>
      </c>
      <c r="E73" s="18"/>
      <c r="F73" s="18"/>
      <c r="G73" s="15">
        <f>INT(SUM(G67:G72)+SUM(H67:H72)/100)</f>
        <v>50025</v>
      </c>
      <c r="H73" s="16">
        <f>MOD(SUM(H67:H72),100)</f>
        <v>74</v>
      </c>
    </row>
    <row r="74" spans="1:8" s="69" customFormat="1" ht="22.5" customHeight="1" thickBot="1" thickTop="1">
      <c r="A74" s="25"/>
      <c r="B74" s="26"/>
      <c r="C74" s="39">
        <f>INT(SUM(C65+C73)+SUM(D65+D73)/100)</f>
        <v>1512524</v>
      </c>
      <c r="D74" s="40">
        <f>MOD(SUM(D65+D73),100)</f>
        <v>73</v>
      </c>
      <c r="E74" s="18" t="s">
        <v>52</v>
      </c>
      <c r="F74" s="18"/>
      <c r="G74" s="27">
        <f>INT(SUM(G65+G73)+SUM(H65+H73)/100)</f>
        <v>1512524</v>
      </c>
      <c r="H74" s="28">
        <f>MOD(SUM(H65+H73),100)</f>
        <v>73</v>
      </c>
    </row>
    <row r="75" spans="1:8" s="69" customFormat="1" ht="22.5" customHeight="1" thickTop="1">
      <c r="A75" s="19"/>
      <c r="B75" s="20"/>
      <c r="C75" s="37"/>
      <c r="D75" s="38"/>
      <c r="E75" s="41" t="s">
        <v>53</v>
      </c>
      <c r="F75" s="44"/>
      <c r="G75" s="71"/>
      <c r="H75" s="38"/>
    </row>
    <row r="76" spans="1:8" s="69" customFormat="1" ht="22.5" customHeight="1">
      <c r="A76" s="19"/>
      <c r="B76" s="20"/>
      <c r="C76" s="10"/>
      <c r="D76" s="11"/>
      <c r="E76" s="21" t="s">
        <v>54</v>
      </c>
      <c r="F76" s="21"/>
      <c r="G76" s="10"/>
      <c r="H76" s="11"/>
    </row>
    <row r="77" spans="1:8" s="69" customFormat="1" ht="22.5" customHeight="1">
      <c r="A77" s="19"/>
      <c r="B77" s="42"/>
      <c r="C77" s="72">
        <f>INT(SUM(C74-C38)+SUM(D74-D38)/100)</f>
        <v>935710</v>
      </c>
      <c r="D77" s="45">
        <f>MOD(SUM(D74-D38),100)</f>
        <v>24</v>
      </c>
      <c r="E77" s="43" t="s">
        <v>55</v>
      </c>
      <c r="F77" s="44"/>
      <c r="G77" s="72">
        <f>INT(SUM(G74-G38)+SUM(H74-H38)/100)</f>
        <v>935710</v>
      </c>
      <c r="H77" s="45">
        <f>MOD(SUM(H74-H38),100)</f>
        <v>24</v>
      </c>
    </row>
    <row r="78" spans="1:8" s="69" customFormat="1" ht="22.5" customHeight="1" thickBot="1">
      <c r="A78" s="25"/>
      <c r="B78" s="26"/>
      <c r="C78" s="27">
        <f>INT(SUM(C10-C77)+SUM(D10-D77)/100)</f>
        <v>21612156</v>
      </c>
      <c r="D78" s="28">
        <f>MOD(SUM(D10-D77),100)</f>
        <v>72</v>
      </c>
      <c r="E78" s="18" t="s">
        <v>56</v>
      </c>
      <c r="F78" s="31"/>
      <c r="G78" s="27">
        <f>INT(SUM(G10-G77)+SUM(H10-H77)/100)</f>
        <v>21612156</v>
      </c>
      <c r="H78" s="28">
        <f>MOD(SUM(H10-H77),100)</f>
        <v>72</v>
      </c>
    </row>
    <row r="79" spans="1:8" s="69" customFormat="1" ht="22.5" customHeight="1" thickTop="1">
      <c r="A79" s="25"/>
      <c r="B79" s="26"/>
      <c r="C79" s="32"/>
      <c r="D79" s="33"/>
      <c r="E79" s="34"/>
      <c r="F79" s="34"/>
      <c r="G79" s="32"/>
      <c r="H79" s="33"/>
    </row>
    <row r="80" spans="1:8" s="69" customFormat="1" ht="22.5" customHeight="1">
      <c r="A80" s="25"/>
      <c r="B80" s="26"/>
      <c r="C80" s="32"/>
      <c r="D80" s="33"/>
      <c r="E80" s="34"/>
      <c r="F80" s="34"/>
      <c r="G80" s="32"/>
      <c r="H80" s="33"/>
    </row>
    <row r="81" spans="1:8" s="69" customFormat="1" ht="22.5" customHeight="1">
      <c r="A81" s="25"/>
      <c r="B81" s="26"/>
      <c r="C81" s="67" t="s">
        <v>77</v>
      </c>
      <c r="D81" s="33"/>
      <c r="E81" s="70"/>
      <c r="F81" s="34"/>
      <c r="G81" s="61"/>
      <c r="H81" s="33"/>
    </row>
    <row r="82" spans="1:8" s="69" customFormat="1" ht="22.5" customHeight="1">
      <c r="A82" s="105" t="s">
        <v>57</v>
      </c>
      <c r="B82" s="105"/>
      <c r="C82" s="105"/>
      <c r="D82" s="105"/>
      <c r="E82" s="46" t="s">
        <v>57</v>
      </c>
      <c r="F82" s="105" t="s">
        <v>57</v>
      </c>
      <c r="G82" s="105"/>
      <c r="H82" s="105"/>
    </row>
    <row r="83" spans="1:8" s="69" customFormat="1" ht="22.5" customHeight="1">
      <c r="A83" s="105" t="s">
        <v>58</v>
      </c>
      <c r="B83" s="105"/>
      <c r="C83" s="105"/>
      <c r="D83" s="105"/>
      <c r="E83" s="46" t="s">
        <v>83</v>
      </c>
      <c r="F83" s="105" t="s">
        <v>73</v>
      </c>
      <c r="G83" s="105"/>
      <c r="H83" s="105"/>
    </row>
    <row r="84" spans="1:8" s="69" customFormat="1" ht="22.5" customHeight="1">
      <c r="A84" s="105" t="s">
        <v>72</v>
      </c>
      <c r="B84" s="105"/>
      <c r="C84" s="105"/>
      <c r="D84" s="105"/>
      <c r="E84" s="46" t="s">
        <v>60</v>
      </c>
      <c r="F84" s="105" t="s">
        <v>59</v>
      </c>
      <c r="G84" s="105"/>
      <c r="H84" s="105"/>
    </row>
    <row r="85" spans="1:8" s="69" customFormat="1" ht="22.5" customHeight="1">
      <c r="A85" s="1"/>
      <c r="B85" s="2"/>
      <c r="C85" s="1"/>
      <c r="D85" s="2"/>
      <c r="E85" s="3"/>
      <c r="F85" s="3"/>
      <c r="G85" s="1"/>
      <c r="H85" s="2"/>
    </row>
    <row r="86" spans="1:8" s="69" customFormat="1" ht="22.5" customHeight="1">
      <c r="A86" s="1"/>
      <c r="B86" s="2"/>
      <c r="C86" s="1"/>
      <c r="D86" s="2"/>
      <c r="E86" s="3"/>
      <c r="F86" s="3"/>
      <c r="G86" s="1"/>
      <c r="H86" s="2"/>
    </row>
    <row r="87" spans="1:8" s="69" customFormat="1" ht="22.5" customHeight="1">
      <c r="A87" s="1"/>
      <c r="B87" s="2"/>
      <c r="C87" s="1"/>
      <c r="D87" s="2"/>
      <c r="E87" s="3"/>
      <c r="F87" s="3"/>
      <c r="G87" s="1"/>
      <c r="H87" s="2"/>
    </row>
    <row r="89" spans="1:8" ht="22.5" customHeight="1">
      <c r="A89" s="1" t="s">
        <v>0</v>
      </c>
      <c r="F89" s="113" t="s">
        <v>89</v>
      </c>
      <c r="G89" s="113"/>
      <c r="H89" s="113"/>
    </row>
    <row r="90" ht="22.5" customHeight="1">
      <c r="A90" s="1" t="s">
        <v>1</v>
      </c>
    </row>
    <row r="91" spans="1:8" ht="22.5" customHeight="1">
      <c r="A91" s="4" t="s">
        <v>2</v>
      </c>
      <c r="E91" s="5" t="s">
        <v>3</v>
      </c>
      <c r="F91" s="114" t="s">
        <v>91</v>
      </c>
      <c r="G91" s="114"/>
      <c r="H91" s="114"/>
    </row>
    <row r="92" spans="1:8" ht="22.5" customHeight="1">
      <c r="A92" s="106" t="s">
        <v>4</v>
      </c>
      <c r="B92" s="107"/>
      <c r="C92" s="107"/>
      <c r="D92" s="110"/>
      <c r="E92" s="115" t="s">
        <v>5</v>
      </c>
      <c r="F92" s="108" t="s">
        <v>6</v>
      </c>
      <c r="G92" s="107" t="s">
        <v>7</v>
      </c>
      <c r="H92" s="110"/>
    </row>
    <row r="93" spans="1:8" ht="22.5" customHeight="1">
      <c r="A93" s="111" t="s">
        <v>8</v>
      </c>
      <c r="B93" s="112"/>
      <c r="C93" s="117" t="s">
        <v>9</v>
      </c>
      <c r="D93" s="112"/>
      <c r="E93" s="116"/>
      <c r="F93" s="109"/>
      <c r="G93" s="117" t="s">
        <v>9</v>
      </c>
      <c r="H93" s="112"/>
    </row>
    <row r="94" spans="1:8" ht="22.5" customHeight="1">
      <c r="A94" s="6"/>
      <c r="B94" s="7"/>
      <c r="C94" s="6">
        <v>22547866</v>
      </c>
      <c r="D94" s="7">
        <v>96</v>
      </c>
      <c r="E94" s="8" t="s">
        <v>10</v>
      </c>
      <c r="F94" s="9"/>
      <c r="G94" s="6">
        <v>21612156</v>
      </c>
      <c r="H94" s="7">
        <v>72</v>
      </c>
    </row>
    <row r="95" spans="1:8" ht="22.5" customHeight="1">
      <c r="A95" s="10"/>
      <c r="B95" s="11"/>
      <c r="C95" s="10"/>
      <c r="D95" s="11"/>
      <c r="E95" s="12" t="s">
        <v>11</v>
      </c>
      <c r="F95" s="13"/>
      <c r="G95" s="10"/>
      <c r="H95" s="11"/>
    </row>
    <row r="96" spans="1:8" ht="22.5" customHeight="1">
      <c r="A96" s="10">
        <v>116500</v>
      </c>
      <c r="B96" s="11" t="s">
        <v>12</v>
      </c>
      <c r="C96" s="10">
        <v>0</v>
      </c>
      <c r="D96" s="11" t="s">
        <v>12</v>
      </c>
      <c r="E96" s="14" t="s">
        <v>13</v>
      </c>
      <c r="F96" s="13">
        <v>411000</v>
      </c>
      <c r="G96" s="10">
        <v>0</v>
      </c>
      <c r="H96" s="11" t="s">
        <v>12</v>
      </c>
    </row>
    <row r="97" spans="1:8" ht="22.5" customHeight="1">
      <c r="A97" s="62">
        <v>155000</v>
      </c>
      <c r="B97" s="63" t="s">
        <v>12</v>
      </c>
      <c r="C97" s="62">
        <v>100</v>
      </c>
      <c r="D97" s="63" t="s">
        <v>12</v>
      </c>
      <c r="E97" s="64" t="s">
        <v>14</v>
      </c>
      <c r="F97" s="65">
        <v>412000</v>
      </c>
      <c r="G97" s="62">
        <v>0</v>
      </c>
      <c r="H97" s="63" t="s">
        <v>12</v>
      </c>
    </row>
    <row r="98" spans="1:8" ht="22.5" customHeight="1">
      <c r="A98" s="10">
        <v>175000</v>
      </c>
      <c r="B98" s="11" t="s">
        <v>12</v>
      </c>
      <c r="C98" s="10">
        <v>9396</v>
      </c>
      <c r="D98" s="11">
        <v>66</v>
      </c>
      <c r="E98" s="14" t="s">
        <v>15</v>
      </c>
      <c r="F98" s="13">
        <v>413000</v>
      </c>
      <c r="G98" s="10">
        <v>7754</v>
      </c>
      <c r="H98" s="11">
        <v>90</v>
      </c>
    </row>
    <row r="99" spans="1:8" ht="22.5" customHeight="1">
      <c r="A99" s="10">
        <v>146000</v>
      </c>
      <c r="B99" s="11" t="s">
        <v>12</v>
      </c>
      <c r="C99" s="10">
        <v>35000</v>
      </c>
      <c r="D99" s="11" t="s">
        <v>12</v>
      </c>
      <c r="E99" s="14" t="s">
        <v>16</v>
      </c>
      <c r="F99" s="13">
        <v>414000</v>
      </c>
      <c r="G99" s="10">
        <v>460</v>
      </c>
      <c r="H99" s="11" t="s">
        <v>12</v>
      </c>
    </row>
    <row r="100" spans="1:8" ht="22.5" customHeight="1">
      <c r="A100" s="10">
        <v>30000</v>
      </c>
      <c r="B100" s="11" t="s">
        <v>12</v>
      </c>
      <c r="C100" s="10">
        <v>300</v>
      </c>
      <c r="D100" s="11" t="s">
        <v>12</v>
      </c>
      <c r="E100" s="14" t="s">
        <v>17</v>
      </c>
      <c r="F100" s="13">
        <v>415000</v>
      </c>
      <c r="G100" s="10">
        <v>0</v>
      </c>
      <c r="H100" s="11" t="s">
        <v>12</v>
      </c>
    </row>
    <row r="101" spans="1:8" ht="22.5" customHeight="1">
      <c r="A101" s="62">
        <v>12619500</v>
      </c>
      <c r="B101" s="63" t="s">
        <v>12</v>
      </c>
      <c r="C101" s="62">
        <v>2300425</v>
      </c>
      <c r="D101" s="63">
        <v>91</v>
      </c>
      <c r="E101" s="64" t="s">
        <v>19</v>
      </c>
      <c r="F101" s="65">
        <v>420000</v>
      </c>
      <c r="G101" s="62">
        <v>1796529</v>
      </c>
      <c r="H101" s="63">
        <v>21</v>
      </c>
    </row>
    <row r="102" spans="1:8" ht="22.5" customHeight="1">
      <c r="A102" s="10">
        <v>6600000</v>
      </c>
      <c r="B102" s="11" t="s">
        <v>12</v>
      </c>
      <c r="C102" s="10">
        <v>0</v>
      </c>
      <c r="D102" s="11" t="s">
        <v>12</v>
      </c>
      <c r="E102" s="14" t="s">
        <v>20</v>
      </c>
      <c r="F102" s="13">
        <v>431002</v>
      </c>
      <c r="G102" s="10">
        <v>0</v>
      </c>
      <c r="H102" s="11" t="s">
        <v>12</v>
      </c>
    </row>
    <row r="103" spans="1:8" ht="22.5" customHeight="1">
      <c r="A103" s="10">
        <v>0</v>
      </c>
      <c r="B103" s="11" t="s">
        <v>12</v>
      </c>
      <c r="C103" s="10">
        <v>3358200</v>
      </c>
      <c r="D103" s="11" t="s">
        <v>12</v>
      </c>
      <c r="E103" s="14" t="s">
        <v>21</v>
      </c>
      <c r="F103" s="13">
        <v>441000</v>
      </c>
      <c r="G103" s="10">
        <v>3358200</v>
      </c>
      <c r="H103" s="11" t="s">
        <v>12</v>
      </c>
    </row>
    <row r="104" spans="1:8" ht="22.5" customHeight="1">
      <c r="A104" s="10">
        <v>0</v>
      </c>
      <c r="B104" s="11" t="s">
        <v>12</v>
      </c>
      <c r="C104" s="10">
        <v>0</v>
      </c>
      <c r="D104" s="11" t="s">
        <v>12</v>
      </c>
      <c r="E104" s="14" t="s">
        <v>22</v>
      </c>
      <c r="F104" s="13">
        <v>441000</v>
      </c>
      <c r="G104" s="10">
        <v>0</v>
      </c>
      <c r="H104" s="11" t="s">
        <v>12</v>
      </c>
    </row>
    <row r="105" spans="1:8" ht="22.5" customHeight="1">
      <c r="A105" s="10">
        <v>0</v>
      </c>
      <c r="B105" s="11" t="s">
        <v>12</v>
      </c>
      <c r="C105" s="10">
        <v>0</v>
      </c>
      <c r="D105" s="11" t="s">
        <v>12</v>
      </c>
      <c r="E105" s="68" t="s">
        <v>78</v>
      </c>
      <c r="F105" s="13">
        <v>441000</v>
      </c>
      <c r="G105" s="10">
        <v>0</v>
      </c>
      <c r="H105" s="11" t="s">
        <v>12</v>
      </c>
    </row>
    <row r="106" spans="1:8" ht="22.5" customHeight="1">
      <c r="A106" s="10">
        <v>0</v>
      </c>
      <c r="B106" s="11" t="s">
        <v>12</v>
      </c>
      <c r="C106" s="10">
        <v>0</v>
      </c>
      <c r="D106" s="11" t="s">
        <v>12</v>
      </c>
      <c r="E106" s="14" t="s">
        <v>23</v>
      </c>
      <c r="F106" s="13">
        <v>441000</v>
      </c>
      <c r="G106" s="10">
        <v>0</v>
      </c>
      <c r="H106" s="11" t="s">
        <v>12</v>
      </c>
    </row>
    <row r="107" spans="1:8" ht="22.5" customHeight="1">
      <c r="A107" s="10">
        <v>0</v>
      </c>
      <c r="B107" s="11" t="s">
        <v>12</v>
      </c>
      <c r="C107" s="10">
        <v>0</v>
      </c>
      <c r="D107" s="11" t="s">
        <v>12</v>
      </c>
      <c r="E107" s="14" t="s">
        <v>24</v>
      </c>
      <c r="F107" s="13">
        <v>441000</v>
      </c>
      <c r="G107" s="10">
        <v>0</v>
      </c>
      <c r="H107" s="11" t="s">
        <v>12</v>
      </c>
    </row>
    <row r="108" spans="1:8" ht="22.5" customHeight="1">
      <c r="A108" s="10">
        <v>0</v>
      </c>
      <c r="B108" s="11" t="s">
        <v>12</v>
      </c>
      <c r="C108" s="10">
        <v>0</v>
      </c>
      <c r="D108" s="11" t="s">
        <v>12</v>
      </c>
      <c r="E108" s="14" t="s">
        <v>87</v>
      </c>
      <c r="F108" s="13">
        <v>441000</v>
      </c>
      <c r="G108" s="10">
        <v>0</v>
      </c>
      <c r="H108" s="11" t="s">
        <v>12</v>
      </c>
    </row>
    <row r="109" spans="1:8" ht="22.5" customHeight="1">
      <c r="A109" s="10">
        <v>0</v>
      </c>
      <c r="B109" s="11" t="s">
        <v>12</v>
      </c>
      <c r="C109" s="10">
        <v>0</v>
      </c>
      <c r="D109" s="11" t="s">
        <v>12</v>
      </c>
      <c r="E109" s="68" t="s">
        <v>79</v>
      </c>
      <c r="F109" s="13">
        <v>441000</v>
      </c>
      <c r="G109" s="10">
        <v>0</v>
      </c>
      <c r="H109" s="11" t="s">
        <v>12</v>
      </c>
    </row>
    <row r="110" spans="1:8" ht="22.5" customHeight="1">
      <c r="A110" s="10">
        <v>0</v>
      </c>
      <c r="B110" s="11" t="s">
        <v>12</v>
      </c>
      <c r="C110" s="10">
        <v>0</v>
      </c>
      <c r="D110" s="11" t="s">
        <v>12</v>
      </c>
      <c r="E110" s="14" t="s">
        <v>82</v>
      </c>
      <c r="F110" s="13">
        <v>441000</v>
      </c>
      <c r="G110" s="10">
        <v>0</v>
      </c>
      <c r="H110" s="11" t="s">
        <v>12</v>
      </c>
    </row>
    <row r="111" spans="1:8" ht="22.5" customHeight="1" thickBot="1">
      <c r="A111" s="15">
        <f>INT(SUM(A96:A110)+SUM(B96:B110)/100)</f>
        <v>19842000</v>
      </c>
      <c r="B111" s="16" t="s">
        <v>12</v>
      </c>
      <c r="C111" s="15">
        <f>INT(SUM(C96:C110)+SUM(D96:D110)/100)</f>
        <v>5703422</v>
      </c>
      <c r="D111" s="16">
        <f>MOD(SUM(D96:D110),100)</f>
        <v>57</v>
      </c>
      <c r="E111" s="17"/>
      <c r="F111" s="18"/>
      <c r="G111" s="15">
        <f>INT(SUM(G96:G110)+SUM(H96:H110)/100)</f>
        <v>5162944</v>
      </c>
      <c r="H111" s="16">
        <f>MOD(SUM(H96:H110),100)</f>
        <v>11</v>
      </c>
    </row>
    <row r="112" spans="1:8" ht="22.5" customHeight="1" thickTop="1">
      <c r="A112" s="19"/>
      <c r="B112" s="20"/>
      <c r="C112" s="10"/>
      <c r="D112" s="11"/>
      <c r="E112" s="14"/>
      <c r="F112" s="21"/>
      <c r="G112" s="10"/>
      <c r="H112" s="11"/>
    </row>
    <row r="113" spans="1:8" ht="22.5" customHeight="1">
      <c r="A113" s="19"/>
      <c r="B113" s="20"/>
      <c r="C113" s="10">
        <v>0</v>
      </c>
      <c r="D113" s="11" t="s">
        <v>12</v>
      </c>
      <c r="E113" s="14" t="s">
        <v>61</v>
      </c>
      <c r="F113" s="22">
        <v>110601</v>
      </c>
      <c r="G113" s="10">
        <v>0</v>
      </c>
      <c r="H113" s="11" t="s">
        <v>12</v>
      </c>
    </row>
    <row r="114" spans="1:8" ht="22.5" customHeight="1">
      <c r="A114" s="19"/>
      <c r="B114" s="20"/>
      <c r="C114" s="10">
        <v>0</v>
      </c>
      <c r="D114" s="11" t="s">
        <v>12</v>
      </c>
      <c r="E114" s="14" t="s">
        <v>25</v>
      </c>
      <c r="F114" s="22">
        <v>110602</v>
      </c>
      <c r="G114" s="10">
        <v>0</v>
      </c>
      <c r="H114" s="11" t="s">
        <v>12</v>
      </c>
    </row>
    <row r="115" spans="1:8" ht="22.5" customHeight="1">
      <c r="A115" s="19"/>
      <c r="B115" s="20"/>
      <c r="C115" s="10">
        <v>117604</v>
      </c>
      <c r="D115" s="11" t="s">
        <v>12</v>
      </c>
      <c r="E115" s="14" t="s">
        <v>26</v>
      </c>
      <c r="F115" s="22">
        <v>110605</v>
      </c>
      <c r="G115" s="10">
        <v>95420</v>
      </c>
      <c r="H115" s="11" t="s">
        <v>12</v>
      </c>
    </row>
    <row r="116" spans="1:8" ht="22.5" customHeight="1">
      <c r="A116" s="19"/>
      <c r="B116" s="20"/>
      <c r="C116" s="10">
        <v>0</v>
      </c>
      <c r="D116" s="11" t="s">
        <v>12</v>
      </c>
      <c r="E116" s="14" t="s">
        <v>28</v>
      </c>
      <c r="F116" s="21">
        <v>110606</v>
      </c>
      <c r="G116" s="10">
        <v>0</v>
      </c>
      <c r="H116" s="11" t="s">
        <v>12</v>
      </c>
    </row>
    <row r="117" spans="1:8" ht="22.5" customHeight="1">
      <c r="A117" s="19"/>
      <c r="B117" s="20"/>
      <c r="C117" s="10">
        <v>922</v>
      </c>
      <c r="D117" s="11">
        <v>88</v>
      </c>
      <c r="E117" s="14" t="s">
        <v>29</v>
      </c>
      <c r="F117" s="21">
        <v>230100</v>
      </c>
      <c r="G117" s="10">
        <v>784</v>
      </c>
      <c r="H117" s="11">
        <v>85</v>
      </c>
    </row>
    <row r="118" spans="1:8" ht="22.5" customHeight="1">
      <c r="A118" s="19"/>
      <c r="B118" s="20"/>
      <c r="C118" s="10">
        <v>27229</v>
      </c>
      <c r="D118" s="11" t="s">
        <v>12</v>
      </c>
      <c r="E118" s="14" t="s">
        <v>30</v>
      </c>
      <c r="F118" s="21">
        <v>230199</v>
      </c>
      <c r="G118" s="10">
        <v>13215</v>
      </c>
      <c r="H118" s="11" t="s">
        <v>12</v>
      </c>
    </row>
    <row r="119" spans="1:8" ht="22.5" customHeight="1">
      <c r="A119" s="19"/>
      <c r="B119" s="20"/>
      <c r="C119" s="23">
        <v>0</v>
      </c>
      <c r="D119" s="24" t="s">
        <v>12</v>
      </c>
      <c r="E119" s="14" t="s">
        <v>27</v>
      </c>
      <c r="F119" s="22">
        <v>300000</v>
      </c>
      <c r="G119" s="23">
        <v>0</v>
      </c>
      <c r="H119" s="24" t="s">
        <v>12</v>
      </c>
    </row>
    <row r="120" spans="1:8" ht="22.5" customHeight="1" thickBot="1">
      <c r="A120" s="25"/>
      <c r="B120" s="26"/>
      <c r="C120" s="27">
        <f>INT(SUM(C113:C119)+SUM(D113:D119)/100)</f>
        <v>145755</v>
      </c>
      <c r="D120" s="28">
        <f>MOD(SUM(D113:D119),100)</f>
        <v>88</v>
      </c>
      <c r="E120" s="17"/>
      <c r="F120" s="18"/>
      <c r="G120" s="27">
        <f>INT(SUM(G113:G119)+SUM(H113:H119)/100)</f>
        <v>109419</v>
      </c>
      <c r="H120" s="28">
        <f>MOD(SUM(H113:H119),100)</f>
        <v>85</v>
      </c>
    </row>
    <row r="121" spans="1:8" ht="22.5" customHeight="1" thickBot="1" thickTop="1">
      <c r="A121" s="25"/>
      <c r="B121" s="26"/>
      <c r="C121" s="29">
        <f>INT(SUM(C111+C120)+SUM(D111+D120)/100)</f>
        <v>5849178</v>
      </c>
      <c r="D121" s="30">
        <f>MOD(SUM(D111+D120),100)</f>
        <v>45</v>
      </c>
      <c r="E121" s="31" t="s">
        <v>31</v>
      </c>
      <c r="F121" s="31"/>
      <c r="G121" s="29">
        <f>INT(SUM(G111+G120)+SUM(H111+H120)/100)</f>
        <v>5272363</v>
      </c>
      <c r="H121" s="30">
        <f>MOD(SUM(H111+H120),100)</f>
        <v>96</v>
      </c>
    </row>
    <row r="122" spans="1:8" ht="22.5" customHeight="1" thickTop="1">
      <c r="A122" s="25"/>
      <c r="B122" s="26"/>
      <c r="C122" s="32"/>
      <c r="D122" s="33"/>
      <c r="E122" s="34"/>
      <c r="F122" s="34"/>
      <c r="G122" s="32"/>
      <c r="H122" s="33"/>
    </row>
    <row r="123" spans="1:8" ht="22.5" customHeight="1">
      <c r="A123" s="25"/>
      <c r="B123" s="26"/>
      <c r="C123" s="32"/>
      <c r="D123" s="33"/>
      <c r="E123" s="34"/>
      <c r="F123" s="34"/>
      <c r="G123" s="32"/>
      <c r="H123" s="33"/>
    </row>
    <row r="124" spans="1:8" ht="22.5" customHeight="1">
      <c r="A124" s="25"/>
      <c r="B124" s="26"/>
      <c r="C124" s="32"/>
      <c r="D124" s="33"/>
      <c r="E124" s="34"/>
      <c r="F124" s="34"/>
      <c r="G124" s="32"/>
      <c r="H124" s="33"/>
    </row>
    <row r="125" spans="1:8" ht="22.5" customHeight="1">
      <c r="A125" s="25"/>
      <c r="B125" s="26"/>
      <c r="C125" s="32"/>
      <c r="D125" s="33"/>
      <c r="E125" s="34"/>
      <c r="F125" s="34"/>
      <c r="G125" s="32"/>
      <c r="H125" s="33"/>
    </row>
    <row r="126" spans="1:8" ht="22.5" customHeight="1">
      <c r="A126" s="25"/>
      <c r="B126" s="26"/>
      <c r="C126" s="32"/>
      <c r="D126" s="33"/>
      <c r="E126" s="34"/>
      <c r="F126" s="34"/>
      <c r="G126" s="32"/>
      <c r="H126" s="33"/>
    </row>
    <row r="127" spans="1:8" ht="22.5" customHeight="1">
      <c r="A127" s="106" t="s">
        <v>4</v>
      </c>
      <c r="B127" s="107"/>
      <c r="C127" s="107"/>
      <c r="D127" s="107"/>
      <c r="E127" s="108" t="s">
        <v>5</v>
      </c>
      <c r="F127" s="108" t="s">
        <v>6</v>
      </c>
      <c r="G127" s="106" t="s">
        <v>7</v>
      </c>
      <c r="H127" s="110"/>
    </row>
    <row r="128" spans="1:8" ht="22.5" customHeight="1">
      <c r="A128" s="111" t="s">
        <v>8</v>
      </c>
      <c r="B128" s="112"/>
      <c r="C128" s="111" t="s">
        <v>9</v>
      </c>
      <c r="D128" s="112"/>
      <c r="E128" s="109"/>
      <c r="F128" s="109"/>
      <c r="G128" s="111" t="s">
        <v>9</v>
      </c>
      <c r="H128" s="112"/>
    </row>
    <row r="129" spans="1:8" ht="22.5" customHeight="1">
      <c r="A129" s="6"/>
      <c r="B129" s="7"/>
      <c r="C129" s="6"/>
      <c r="D129" s="7"/>
      <c r="E129" s="35" t="s">
        <v>32</v>
      </c>
      <c r="F129" s="36"/>
      <c r="G129" s="6"/>
      <c r="H129" s="7"/>
    </row>
    <row r="130" spans="1:8" ht="22.5" customHeight="1">
      <c r="A130" s="10">
        <v>1229500</v>
      </c>
      <c r="B130" s="11" t="s">
        <v>12</v>
      </c>
      <c r="C130" s="10">
        <v>234790</v>
      </c>
      <c r="D130" s="11" t="s">
        <v>12</v>
      </c>
      <c r="E130" s="14" t="s">
        <v>33</v>
      </c>
      <c r="F130" s="22">
        <v>510000</v>
      </c>
      <c r="G130" s="10">
        <v>232790</v>
      </c>
      <c r="H130" s="11" t="s">
        <v>12</v>
      </c>
    </row>
    <row r="131" spans="1:8" ht="22.5" customHeight="1">
      <c r="A131" s="10">
        <v>0</v>
      </c>
      <c r="B131" s="11" t="s">
        <v>12</v>
      </c>
      <c r="C131" s="10">
        <v>1244480</v>
      </c>
      <c r="D131" s="11" t="s">
        <v>12</v>
      </c>
      <c r="E131" s="14" t="s">
        <v>34</v>
      </c>
      <c r="F131" s="22">
        <v>510000</v>
      </c>
      <c r="G131" s="10">
        <v>622180</v>
      </c>
      <c r="H131" s="11" t="s">
        <v>12</v>
      </c>
    </row>
    <row r="132" spans="1:8" ht="22.5" customHeight="1">
      <c r="A132" s="10">
        <v>2052720</v>
      </c>
      <c r="B132" s="11" t="s">
        <v>12</v>
      </c>
      <c r="C132" s="10">
        <v>342120</v>
      </c>
      <c r="D132" s="11" t="s">
        <v>12</v>
      </c>
      <c r="E132" s="14" t="s">
        <v>35</v>
      </c>
      <c r="F132" s="21">
        <v>521000</v>
      </c>
      <c r="G132" s="10">
        <v>171060</v>
      </c>
      <c r="H132" s="11" t="s">
        <v>12</v>
      </c>
    </row>
    <row r="133" spans="1:8" ht="22.5" customHeight="1">
      <c r="A133" s="10">
        <f>1530240+318480+151200+750480+97200+63000+453360+41040+63000</f>
        <v>3468000</v>
      </c>
      <c r="B133" s="11" t="s">
        <v>12</v>
      </c>
      <c r="C133" s="10">
        <v>544378</v>
      </c>
      <c r="D133" s="11" t="s">
        <v>12</v>
      </c>
      <c r="E133" s="14" t="s">
        <v>36</v>
      </c>
      <c r="F133" s="21">
        <v>522000</v>
      </c>
      <c r="G133" s="10">
        <v>275820</v>
      </c>
      <c r="H133" s="11" t="s">
        <v>12</v>
      </c>
    </row>
    <row r="134" spans="1:8" ht="22.5" customHeight="1">
      <c r="A134" s="10">
        <f>171720+20280</f>
        <v>192000</v>
      </c>
      <c r="B134" s="11" t="s">
        <v>12</v>
      </c>
      <c r="C134" s="10">
        <v>30000</v>
      </c>
      <c r="D134" s="11" t="s">
        <v>12</v>
      </c>
      <c r="E134" s="14" t="s">
        <v>37</v>
      </c>
      <c r="F134" s="21">
        <v>522000</v>
      </c>
      <c r="G134" s="10">
        <v>15000</v>
      </c>
      <c r="H134" s="11" t="s">
        <v>12</v>
      </c>
    </row>
    <row r="135" spans="1:8" ht="22.5" customHeight="1">
      <c r="A135" s="10">
        <f>454000+207080+218640+36480+144720+671760+300240</f>
        <v>2032920</v>
      </c>
      <c r="B135" s="11" t="s">
        <v>12</v>
      </c>
      <c r="C135" s="10">
        <v>239260</v>
      </c>
      <c r="D135" s="11" t="s">
        <v>12</v>
      </c>
      <c r="E135" s="14" t="s">
        <v>38</v>
      </c>
      <c r="F135" s="21">
        <v>522000</v>
      </c>
      <c r="G135" s="10">
        <v>133130</v>
      </c>
      <c r="H135" s="11" t="s">
        <v>12</v>
      </c>
    </row>
    <row r="136" spans="1:8" ht="22.5" customHeight="1">
      <c r="A136" s="10">
        <v>0</v>
      </c>
      <c r="B136" s="11" t="s">
        <v>12</v>
      </c>
      <c r="C136" s="10">
        <v>54000</v>
      </c>
      <c r="D136" s="11" t="s">
        <v>12</v>
      </c>
      <c r="E136" s="14" t="s">
        <v>39</v>
      </c>
      <c r="F136" s="21">
        <v>522000</v>
      </c>
      <c r="G136" s="10">
        <v>27000</v>
      </c>
      <c r="H136" s="11" t="s">
        <v>12</v>
      </c>
    </row>
    <row r="137" spans="1:8" ht="22.5" customHeight="1">
      <c r="A137" s="10">
        <f>387300+214300+60000+86300+20000</f>
        <v>767900</v>
      </c>
      <c r="B137" s="11" t="s">
        <v>12</v>
      </c>
      <c r="C137" s="10">
        <v>74867</v>
      </c>
      <c r="D137" s="11" t="s">
        <v>12</v>
      </c>
      <c r="E137" s="14" t="s">
        <v>40</v>
      </c>
      <c r="F137" s="21">
        <v>531000</v>
      </c>
      <c r="G137" s="10">
        <v>42275</v>
      </c>
      <c r="H137" s="11" t="s">
        <v>12</v>
      </c>
    </row>
    <row r="138" spans="1:8" ht="22.5" customHeight="1">
      <c r="A138" s="10">
        <f>693000+585800+706000+200000+55000+63000+130000+460000+530000+350000+20000</f>
        <v>3792800</v>
      </c>
      <c r="B138" s="11" t="s">
        <v>12</v>
      </c>
      <c r="C138" s="10">
        <v>277969</v>
      </c>
      <c r="D138" s="11" t="s">
        <v>12</v>
      </c>
      <c r="E138" s="14" t="s">
        <v>41</v>
      </c>
      <c r="F138" s="21">
        <v>532000</v>
      </c>
      <c r="G138" s="10">
        <v>71575</v>
      </c>
      <c r="H138" s="11" t="s">
        <v>12</v>
      </c>
    </row>
    <row r="139" spans="1:8" ht="22.5" customHeight="1">
      <c r="A139" s="10">
        <v>0</v>
      </c>
      <c r="B139" s="11" t="s">
        <v>12</v>
      </c>
      <c r="C139" s="10">
        <v>0</v>
      </c>
      <c r="D139" s="11" t="s">
        <v>12</v>
      </c>
      <c r="E139" s="14" t="s">
        <v>81</v>
      </c>
      <c r="F139" s="21">
        <v>532000</v>
      </c>
      <c r="G139" s="10">
        <v>0</v>
      </c>
      <c r="H139" s="11" t="s">
        <v>12</v>
      </c>
    </row>
    <row r="140" spans="1:8" ht="22.5" customHeight="1">
      <c r="A140" s="10">
        <f>655000+82000+840000+20000+380000+70000+10000</f>
        <v>2057000</v>
      </c>
      <c r="B140" s="11" t="s">
        <v>12</v>
      </c>
      <c r="C140" s="10">
        <v>55837</v>
      </c>
      <c r="D140" s="11" t="s">
        <v>12</v>
      </c>
      <c r="E140" s="14" t="s">
        <v>42</v>
      </c>
      <c r="F140" s="21">
        <v>533000</v>
      </c>
      <c r="G140" s="10">
        <v>55837</v>
      </c>
      <c r="H140" s="11" t="s">
        <v>12</v>
      </c>
    </row>
    <row r="141" spans="1:8" ht="22.5" customHeight="1">
      <c r="A141" s="10">
        <v>0</v>
      </c>
      <c r="B141" s="11" t="s">
        <v>12</v>
      </c>
      <c r="C141" s="10">
        <v>0</v>
      </c>
      <c r="D141" s="11" t="s">
        <v>12</v>
      </c>
      <c r="E141" s="14" t="s">
        <v>43</v>
      </c>
      <c r="F141" s="21">
        <v>533000</v>
      </c>
      <c r="G141" s="10">
        <v>0</v>
      </c>
      <c r="H141" s="11" t="s">
        <v>12</v>
      </c>
    </row>
    <row r="142" spans="1:8" ht="22.5" customHeight="1">
      <c r="A142" s="10">
        <v>219000</v>
      </c>
      <c r="B142" s="38" t="s">
        <v>12</v>
      </c>
      <c r="C142" s="10">
        <v>25226</v>
      </c>
      <c r="D142" s="11">
        <v>57</v>
      </c>
      <c r="E142" s="14" t="s">
        <v>44</v>
      </c>
      <c r="F142" s="21">
        <v>534000</v>
      </c>
      <c r="G142" s="10">
        <v>13761</v>
      </c>
      <c r="H142" s="11">
        <v>58</v>
      </c>
    </row>
    <row r="143" spans="1:8" ht="22.5" customHeight="1">
      <c r="A143" s="10">
        <f>124000+32200+10100+100860</f>
        <v>267160</v>
      </c>
      <c r="B143" s="20" t="s">
        <v>12</v>
      </c>
      <c r="C143" s="10">
        <v>6360</v>
      </c>
      <c r="D143" s="11" t="s">
        <v>12</v>
      </c>
      <c r="E143" s="14" t="s">
        <v>46</v>
      </c>
      <c r="F143" s="21">
        <v>541000</v>
      </c>
      <c r="G143" s="10">
        <v>6360</v>
      </c>
      <c r="H143" s="11" t="s">
        <v>12</v>
      </c>
    </row>
    <row r="144" spans="1:8" ht="22.5" customHeight="1">
      <c r="A144" s="10">
        <v>0</v>
      </c>
      <c r="B144" s="20" t="s">
        <v>12</v>
      </c>
      <c r="C144" s="10">
        <v>0</v>
      </c>
      <c r="D144" s="11" t="s">
        <v>12</v>
      </c>
      <c r="E144" s="14" t="s">
        <v>80</v>
      </c>
      <c r="F144" s="21">
        <v>541000</v>
      </c>
      <c r="G144" s="10">
        <v>0</v>
      </c>
      <c r="H144" s="11" t="s">
        <v>12</v>
      </c>
    </row>
    <row r="145" spans="1:8" ht="22.5" customHeight="1">
      <c r="A145" s="10">
        <v>1607500</v>
      </c>
      <c r="B145" s="20" t="s">
        <v>12</v>
      </c>
      <c r="C145" s="10">
        <v>0</v>
      </c>
      <c r="D145" s="11" t="s">
        <v>12</v>
      </c>
      <c r="E145" s="14" t="s">
        <v>47</v>
      </c>
      <c r="F145" s="21">
        <v>542000</v>
      </c>
      <c r="G145" s="10">
        <v>0</v>
      </c>
      <c r="H145" s="11" t="s">
        <v>12</v>
      </c>
    </row>
    <row r="146" spans="1:8" ht="22.5" customHeight="1">
      <c r="A146" s="10">
        <f>30000+100000</f>
        <v>130000</v>
      </c>
      <c r="B146" s="20" t="s">
        <v>12</v>
      </c>
      <c r="C146" s="10">
        <v>0</v>
      </c>
      <c r="D146" s="11" t="s">
        <v>12</v>
      </c>
      <c r="E146" s="14" t="s">
        <v>48</v>
      </c>
      <c r="F146" s="21">
        <v>550000</v>
      </c>
      <c r="G146" s="10">
        <v>0</v>
      </c>
      <c r="H146" s="11" t="s">
        <v>12</v>
      </c>
    </row>
    <row r="147" spans="1:8" ht="22.5" customHeight="1">
      <c r="A147" s="10">
        <f>30000+1660000+70000+200000+55500+10000</f>
        <v>2025500</v>
      </c>
      <c r="B147" s="20" t="s">
        <v>12</v>
      </c>
      <c r="C147" s="10">
        <v>740000</v>
      </c>
      <c r="D147" s="11" t="s">
        <v>12</v>
      </c>
      <c r="E147" s="14" t="s">
        <v>45</v>
      </c>
      <c r="F147" s="21">
        <v>560000</v>
      </c>
      <c r="G147" s="10">
        <v>740000</v>
      </c>
      <c r="H147" s="11" t="s">
        <v>12</v>
      </c>
    </row>
    <row r="148" spans="1:8" ht="22.5" customHeight="1">
      <c r="A148" s="23">
        <v>0</v>
      </c>
      <c r="B148" s="20" t="s">
        <v>12</v>
      </c>
      <c r="C148" s="23">
        <v>0</v>
      </c>
      <c r="D148" s="24" t="s">
        <v>12</v>
      </c>
      <c r="E148" s="14" t="s">
        <v>85</v>
      </c>
      <c r="F148" s="21">
        <v>560000</v>
      </c>
      <c r="G148" s="23">
        <v>0</v>
      </c>
      <c r="H148" s="24" t="s">
        <v>12</v>
      </c>
    </row>
    <row r="149" spans="1:8" ht="22.5" customHeight="1" thickBot="1">
      <c r="A149" s="15">
        <f>INT(SUM(A129:A148)+SUM(B129:B148)/100)</f>
        <v>19842000</v>
      </c>
      <c r="B149" s="16" t="s">
        <v>12</v>
      </c>
      <c r="C149" s="27">
        <f>INT(SUM(C129:C148)+SUM(D129:D148)/100)</f>
        <v>3869287</v>
      </c>
      <c r="D149" s="28">
        <f>MOD(SUM(D129:D148),100)</f>
        <v>57</v>
      </c>
      <c r="E149" s="17"/>
      <c r="F149" s="18"/>
      <c r="G149" s="27">
        <f>INT(SUM(G130:G148)+SUM(H130:H148)/100)</f>
        <v>2406788</v>
      </c>
      <c r="H149" s="28">
        <f>MOD(SUM(H129:H148),100)</f>
        <v>58</v>
      </c>
    </row>
    <row r="150" spans="1:8" ht="22.5" customHeight="1" thickTop="1">
      <c r="A150" s="32"/>
      <c r="B150" s="33"/>
      <c r="C150" s="10"/>
      <c r="D150" s="11"/>
      <c r="E150" s="14"/>
      <c r="F150" s="22"/>
      <c r="G150" s="37"/>
      <c r="H150" s="38"/>
    </row>
    <row r="151" spans="1:8" ht="22.5" customHeight="1">
      <c r="A151" s="19"/>
      <c r="B151" s="20"/>
      <c r="C151" s="10"/>
      <c r="D151" s="11"/>
      <c r="E151" s="14"/>
      <c r="F151" s="22"/>
      <c r="G151" s="10"/>
      <c r="H151" s="38"/>
    </row>
    <row r="152" spans="1:8" ht="22.5" customHeight="1">
      <c r="A152" s="19"/>
      <c r="B152" s="20"/>
      <c r="C152" s="10">
        <v>142796</v>
      </c>
      <c r="D152" s="11" t="s">
        <v>12</v>
      </c>
      <c r="E152" s="14" t="s">
        <v>26</v>
      </c>
      <c r="F152" s="22">
        <v>110605</v>
      </c>
      <c r="G152" s="10">
        <v>120612</v>
      </c>
      <c r="H152" s="11" t="s">
        <v>12</v>
      </c>
    </row>
    <row r="153" spans="1:8" ht="22.5" customHeight="1">
      <c r="A153" s="19"/>
      <c r="B153" s="20"/>
      <c r="C153" s="10">
        <v>0</v>
      </c>
      <c r="D153" s="11" t="s">
        <v>12</v>
      </c>
      <c r="E153" s="14" t="s">
        <v>28</v>
      </c>
      <c r="F153" s="21">
        <v>110606</v>
      </c>
      <c r="G153" s="10">
        <v>0</v>
      </c>
      <c r="H153" s="11" t="s">
        <v>12</v>
      </c>
    </row>
    <row r="154" spans="1:8" ht="22.5" customHeight="1">
      <c r="A154" s="19"/>
      <c r="B154" s="20"/>
      <c r="C154" s="10">
        <v>398008</v>
      </c>
      <c r="D154" s="11">
        <v>42</v>
      </c>
      <c r="E154" s="14" t="s">
        <v>49</v>
      </c>
      <c r="F154" s="21">
        <v>210402</v>
      </c>
      <c r="G154" s="10">
        <v>398008</v>
      </c>
      <c r="H154" s="11">
        <v>42</v>
      </c>
    </row>
    <row r="155" spans="1:8" ht="22.5" customHeight="1">
      <c r="A155" s="19"/>
      <c r="B155" s="20"/>
      <c r="C155" s="10">
        <v>54824</v>
      </c>
      <c r="D155" s="11">
        <v>77</v>
      </c>
      <c r="E155" s="14" t="s">
        <v>51</v>
      </c>
      <c r="F155" s="21">
        <v>230100</v>
      </c>
      <c r="G155" s="10">
        <v>26983</v>
      </c>
      <c r="H155" s="11">
        <v>3</v>
      </c>
    </row>
    <row r="156" spans="1:8" ht="22.5" customHeight="1">
      <c r="A156" s="19"/>
      <c r="B156" s="20"/>
      <c r="C156" s="23">
        <v>0</v>
      </c>
      <c r="D156" s="24" t="s">
        <v>12</v>
      </c>
      <c r="E156" s="14" t="s">
        <v>50</v>
      </c>
      <c r="F156" s="21">
        <v>300000</v>
      </c>
      <c r="G156" s="10">
        <v>0</v>
      </c>
      <c r="H156" s="11" t="s">
        <v>12</v>
      </c>
    </row>
    <row r="157" spans="1:8" ht="22.5" customHeight="1" thickBot="1">
      <c r="A157" s="25"/>
      <c r="B157" s="26"/>
      <c r="C157" s="27">
        <f>INT(SUM(C151:C156)+SUM(D151:D156)/100)</f>
        <v>595629</v>
      </c>
      <c r="D157" s="28">
        <f>MOD(SUM(D151:D156),100)</f>
        <v>19</v>
      </c>
      <c r="E157" s="18"/>
      <c r="F157" s="18"/>
      <c r="G157" s="15">
        <f>INT(SUM(G151:G156)+SUM(H151:H156)/100)</f>
        <v>545603</v>
      </c>
      <c r="H157" s="16">
        <f>MOD(SUM(H151:H156),100)</f>
        <v>45</v>
      </c>
    </row>
    <row r="158" spans="1:8" ht="22.5" customHeight="1" thickBot="1" thickTop="1">
      <c r="A158" s="25"/>
      <c r="B158" s="26"/>
      <c r="C158" s="39">
        <f>INT(SUM(C149+C157)+SUM(D149+D157)/100)</f>
        <v>4464916</v>
      </c>
      <c r="D158" s="40">
        <f>MOD(SUM(D149+D157),100)</f>
        <v>76</v>
      </c>
      <c r="E158" s="18" t="s">
        <v>52</v>
      </c>
      <c r="F158" s="18"/>
      <c r="G158" s="27">
        <f>INT(SUM(G149+G157)+SUM(H149+H157)/100)</f>
        <v>2952392</v>
      </c>
      <c r="H158" s="28">
        <f>MOD(SUM(H149+H157),100)</f>
        <v>3</v>
      </c>
    </row>
    <row r="159" spans="1:8" ht="22.5" customHeight="1" thickTop="1">
      <c r="A159" s="19"/>
      <c r="B159" s="20"/>
      <c r="C159" s="74">
        <f>INT(SUM(C121-C158)+SUM(D121-D158)/100)</f>
        <v>1384261</v>
      </c>
      <c r="D159" s="75">
        <f>MOD(SUM(D121-D158),100)</f>
        <v>69</v>
      </c>
      <c r="E159" s="41" t="s">
        <v>53</v>
      </c>
      <c r="F159" s="44"/>
      <c r="G159" s="74">
        <f>INT(SUM(G121-G158)+SUM(H121-H158)/100)</f>
        <v>2319971</v>
      </c>
      <c r="H159" s="75">
        <f>MOD(SUM(H121-H158),100)</f>
        <v>93</v>
      </c>
    </row>
    <row r="160" spans="1:8" ht="22.5" customHeight="1">
      <c r="A160" s="19"/>
      <c r="B160" s="20"/>
      <c r="C160" s="10"/>
      <c r="D160" s="11"/>
      <c r="E160" s="21" t="s">
        <v>54</v>
      </c>
      <c r="F160" s="21"/>
      <c r="G160" s="10"/>
      <c r="H160" s="11"/>
    </row>
    <row r="161" spans="1:8" ht="22.5" customHeight="1">
      <c r="A161" s="19"/>
      <c r="B161" s="42"/>
      <c r="C161" s="72"/>
      <c r="D161" s="45"/>
      <c r="E161" s="43" t="s">
        <v>55</v>
      </c>
      <c r="F161" s="44"/>
      <c r="G161" s="72"/>
      <c r="H161" s="45"/>
    </row>
    <row r="162" spans="1:8" ht="22.5" customHeight="1" thickBot="1">
      <c r="A162" s="25"/>
      <c r="B162" s="26"/>
      <c r="C162" s="27">
        <f>INT(SUM(C94+C159)+SUM(D94+D159)/100)</f>
        <v>23932128</v>
      </c>
      <c r="D162" s="28">
        <f>MOD(SUM(D94+D159),100)</f>
        <v>65</v>
      </c>
      <c r="E162" s="18" t="s">
        <v>56</v>
      </c>
      <c r="F162" s="31"/>
      <c r="G162" s="27">
        <f>INT(SUM(G94+G159)+SUM(H94+H159)/100)</f>
        <v>23932128</v>
      </c>
      <c r="H162" s="28">
        <f>MOD(SUM(H94+H159),100)</f>
        <v>65</v>
      </c>
    </row>
    <row r="163" spans="1:8" ht="22.5" customHeight="1" thickTop="1">
      <c r="A163" s="25"/>
      <c r="B163" s="26"/>
      <c r="C163" s="32"/>
      <c r="D163" s="33"/>
      <c r="E163" s="34"/>
      <c r="F163" s="34"/>
      <c r="G163" s="32"/>
      <c r="H163" s="33"/>
    </row>
    <row r="164" spans="1:8" ht="22.5" customHeight="1">
      <c r="A164" s="25"/>
      <c r="B164" s="26"/>
      <c r="C164" s="32"/>
      <c r="D164" s="33"/>
      <c r="E164" s="34"/>
      <c r="F164" s="34"/>
      <c r="G164" s="32"/>
      <c r="H164" s="33"/>
    </row>
    <row r="165" spans="1:8" ht="22.5" customHeight="1">
      <c r="A165" s="25"/>
      <c r="B165" s="26"/>
      <c r="C165" s="67" t="s">
        <v>77</v>
      </c>
      <c r="D165" s="33"/>
      <c r="E165" s="70"/>
      <c r="F165" s="34"/>
      <c r="G165" s="61"/>
      <c r="H165" s="33"/>
    </row>
    <row r="166" spans="1:8" ht="22.5" customHeight="1">
      <c r="A166" s="105" t="s">
        <v>57</v>
      </c>
      <c r="B166" s="105"/>
      <c r="C166" s="105"/>
      <c r="D166" s="105"/>
      <c r="E166" s="46" t="s">
        <v>57</v>
      </c>
      <c r="F166" s="105" t="s">
        <v>57</v>
      </c>
      <c r="G166" s="105"/>
      <c r="H166" s="105"/>
    </row>
    <row r="167" spans="1:8" ht="22.5" customHeight="1">
      <c r="A167" s="105" t="s">
        <v>58</v>
      </c>
      <c r="B167" s="105"/>
      <c r="C167" s="105"/>
      <c r="D167" s="105"/>
      <c r="E167" s="46" t="s">
        <v>83</v>
      </c>
      <c r="F167" s="105" t="s">
        <v>73</v>
      </c>
      <c r="G167" s="105"/>
      <c r="H167" s="105"/>
    </row>
    <row r="168" spans="1:8" ht="22.5" customHeight="1">
      <c r="A168" s="105" t="s">
        <v>72</v>
      </c>
      <c r="B168" s="105"/>
      <c r="C168" s="105"/>
      <c r="D168" s="105"/>
      <c r="E168" s="46" t="s">
        <v>60</v>
      </c>
      <c r="F168" s="105" t="s">
        <v>59</v>
      </c>
      <c r="G168" s="105"/>
      <c r="H168" s="105"/>
    </row>
    <row r="169" spans="1:8" s="69" customFormat="1" ht="22.5" customHeight="1">
      <c r="A169" s="1"/>
      <c r="B169" s="2"/>
      <c r="C169" s="1"/>
      <c r="D169" s="2"/>
      <c r="E169" s="3"/>
      <c r="F169" s="3"/>
      <c r="G169" s="1"/>
      <c r="H169" s="2"/>
    </row>
    <row r="170" spans="1:8" s="69" customFormat="1" ht="22.5" customHeight="1">
      <c r="A170" s="1"/>
      <c r="B170" s="2"/>
      <c r="C170" s="1"/>
      <c r="D170" s="2"/>
      <c r="E170" s="3"/>
      <c r="F170" s="3"/>
      <c r="G170" s="1"/>
      <c r="H170" s="2"/>
    </row>
    <row r="171" spans="1:8" s="69" customFormat="1" ht="22.5" customHeight="1">
      <c r="A171" s="1"/>
      <c r="B171" s="2"/>
      <c r="C171" s="1"/>
      <c r="D171" s="2"/>
      <c r="E171" s="3"/>
      <c r="F171" s="3"/>
      <c r="G171" s="1"/>
      <c r="H171" s="2"/>
    </row>
    <row r="173" spans="1:8" ht="22.5" customHeight="1">
      <c r="A173" s="1" t="s">
        <v>0</v>
      </c>
      <c r="F173" s="113" t="s">
        <v>89</v>
      </c>
      <c r="G173" s="113"/>
      <c r="H173" s="113"/>
    </row>
    <row r="174" ht="22.5" customHeight="1">
      <c r="A174" s="1" t="s">
        <v>1</v>
      </c>
    </row>
    <row r="175" spans="1:8" ht="22.5" customHeight="1">
      <c r="A175" s="4" t="s">
        <v>2</v>
      </c>
      <c r="E175" s="5" t="s">
        <v>3</v>
      </c>
      <c r="F175" s="114" t="s">
        <v>96</v>
      </c>
      <c r="G175" s="114"/>
      <c r="H175" s="114"/>
    </row>
    <row r="176" spans="1:8" ht="22.5" customHeight="1">
      <c r="A176" s="106" t="s">
        <v>4</v>
      </c>
      <c r="B176" s="107"/>
      <c r="C176" s="107"/>
      <c r="D176" s="110"/>
      <c r="E176" s="115" t="s">
        <v>5</v>
      </c>
      <c r="F176" s="108" t="s">
        <v>6</v>
      </c>
      <c r="G176" s="107" t="s">
        <v>7</v>
      </c>
      <c r="H176" s="110"/>
    </row>
    <row r="177" spans="1:8" ht="22.5" customHeight="1">
      <c r="A177" s="111" t="s">
        <v>8</v>
      </c>
      <c r="B177" s="112"/>
      <c r="C177" s="117" t="s">
        <v>9</v>
      </c>
      <c r="D177" s="112"/>
      <c r="E177" s="116"/>
      <c r="F177" s="109"/>
      <c r="G177" s="117" t="s">
        <v>9</v>
      </c>
      <c r="H177" s="112"/>
    </row>
    <row r="178" spans="1:8" ht="22.5" customHeight="1">
      <c r="A178" s="6"/>
      <c r="B178" s="7"/>
      <c r="C178" s="6">
        <v>22547866</v>
      </c>
      <c r="D178" s="7">
        <v>96</v>
      </c>
      <c r="E178" s="8" t="s">
        <v>10</v>
      </c>
      <c r="F178" s="9"/>
      <c r="G178" s="6">
        <v>23932128</v>
      </c>
      <c r="H178" s="7">
        <v>65</v>
      </c>
    </row>
    <row r="179" spans="1:8" ht="22.5" customHeight="1">
      <c r="A179" s="10"/>
      <c r="B179" s="11"/>
      <c r="C179" s="10"/>
      <c r="D179" s="11"/>
      <c r="E179" s="12" t="s">
        <v>11</v>
      </c>
      <c r="F179" s="13"/>
      <c r="G179" s="10"/>
      <c r="H179" s="11"/>
    </row>
    <row r="180" spans="1:8" ht="22.5" customHeight="1">
      <c r="A180" s="10">
        <v>116500</v>
      </c>
      <c r="B180" s="11" t="s">
        <v>12</v>
      </c>
      <c r="C180" s="10">
        <v>26</v>
      </c>
      <c r="D180" s="11">
        <v>70</v>
      </c>
      <c r="E180" s="14" t="s">
        <v>13</v>
      </c>
      <c r="F180" s="13">
        <v>411000</v>
      </c>
      <c r="G180" s="10">
        <v>26</v>
      </c>
      <c r="H180" s="11">
        <v>70</v>
      </c>
    </row>
    <row r="181" spans="1:8" ht="22.5" customHeight="1">
      <c r="A181" s="62">
        <v>155000</v>
      </c>
      <c r="B181" s="63" t="s">
        <v>12</v>
      </c>
      <c r="C181" s="62">
        <v>100</v>
      </c>
      <c r="D181" s="63" t="s">
        <v>12</v>
      </c>
      <c r="E181" s="64" t="s">
        <v>14</v>
      </c>
      <c r="F181" s="65">
        <v>412000</v>
      </c>
      <c r="G181" s="62">
        <v>0</v>
      </c>
      <c r="H181" s="63" t="s">
        <v>12</v>
      </c>
    </row>
    <row r="182" spans="1:8" ht="22.5" customHeight="1">
      <c r="A182" s="10">
        <v>175000</v>
      </c>
      <c r="B182" s="11" t="s">
        <v>12</v>
      </c>
      <c r="C182" s="10">
        <v>20948</v>
      </c>
      <c r="D182" s="11">
        <v>26</v>
      </c>
      <c r="E182" s="14" t="s">
        <v>15</v>
      </c>
      <c r="F182" s="13">
        <v>413000</v>
      </c>
      <c r="G182" s="10">
        <v>11551</v>
      </c>
      <c r="H182" s="11">
        <v>60</v>
      </c>
    </row>
    <row r="183" spans="1:8" ht="22.5" customHeight="1">
      <c r="A183" s="10">
        <v>146000</v>
      </c>
      <c r="B183" s="11" t="s">
        <v>12</v>
      </c>
      <c r="C183" s="10">
        <v>66520</v>
      </c>
      <c r="D183" s="11" t="s">
        <v>12</v>
      </c>
      <c r="E183" s="14" t="s">
        <v>16</v>
      </c>
      <c r="F183" s="13">
        <v>414000</v>
      </c>
      <c r="G183" s="10">
        <v>31520</v>
      </c>
      <c r="H183" s="11" t="s">
        <v>12</v>
      </c>
    </row>
    <row r="184" spans="1:8" ht="22.5" customHeight="1">
      <c r="A184" s="10">
        <v>30000</v>
      </c>
      <c r="B184" s="11" t="s">
        <v>12</v>
      </c>
      <c r="C184" s="10">
        <v>300</v>
      </c>
      <c r="D184" s="11" t="s">
        <v>12</v>
      </c>
      <c r="E184" s="14" t="s">
        <v>17</v>
      </c>
      <c r="F184" s="13">
        <v>415000</v>
      </c>
      <c r="G184" s="10">
        <v>0</v>
      </c>
      <c r="H184" s="11" t="s">
        <v>12</v>
      </c>
    </row>
    <row r="185" spans="1:8" ht="22.5" customHeight="1">
      <c r="A185" s="62">
        <v>12619500</v>
      </c>
      <c r="B185" s="63" t="s">
        <v>12</v>
      </c>
      <c r="C185" s="62">
        <v>2872556</v>
      </c>
      <c r="D185" s="63">
        <v>16</v>
      </c>
      <c r="E185" s="64" t="s">
        <v>19</v>
      </c>
      <c r="F185" s="65">
        <v>420000</v>
      </c>
      <c r="G185" s="62">
        <v>572130</v>
      </c>
      <c r="H185" s="63">
        <v>25</v>
      </c>
    </row>
    <row r="186" spans="1:8" ht="22.5" customHeight="1">
      <c r="A186" s="10">
        <v>6600000</v>
      </c>
      <c r="B186" s="11" t="s">
        <v>12</v>
      </c>
      <c r="C186" s="10">
        <v>6443825</v>
      </c>
      <c r="D186" s="11" t="s">
        <v>12</v>
      </c>
      <c r="E186" s="14" t="s">
        <v>20</v>
      </c>
      <c r="F186" s="13">
        <v>431002</v>
      </c>
      <c r="G186" s="10">
        <v>6443825</v>
      </c>
      <c r="H186" s="11" t="s">
        <v>12</v>
      </c>
    </row>
    <row r="187" spans="1:8" ht="22.5" customHeight="1">
      <c r="A187" s="10">
        <v>0</v>
      </c>
      <c r="B187" s="11" t="s">
        <v>12</v>
      </c>
      <c r="C187" s="10">
        <v>3358200</v>
      </c>
      <c r="D187" s="11" t="s">
        <v>12</v>
      </c>
      <c r="E187" s="14" t="s">
        <v>21</v>
      </c>
      <c r="F187" s="13">
        <v>441000</v>
      </c>
      <c r="G187" s="10">
        <v>0</v>
      </c>
      <c r="H187" s="11" t="s">
        <v>12</v>
      </c>
    </row>
    <row r="188" spans="1:8" ht="22.5" customHeight="1">
      <c r="A188" s="10">
        <v>0</v>
      </c>
      <c r="B188" s="11" t="s">
        <v>12</v>
      </c>
      <c r="C188" s="10">
        <v>384000</v>
      </c>
      <c r="D188" s="11" t="s">
        <v>12</v>
      </c>
      <c r="E188" s="14" t="s">
        <v>22</v>
      </c>
      <c r="F188" s="13">
        <v>441000</v>
      </c>
      <c r="G188" s="10">
        <v>384000</v>
      </c>
      <c r="H188" s="11" t="s">
        <v>12</v>
      </c>
    </row>
    <row r="189" spans="1:8" ht="22.5" customHeight="1">
      <c r="A189" s="10">
        <v>0</v>
      </c>
      <c r="B189" s="11" t="s">
        <v>12</v>
      </c>
      <c r="C189" s="10">
        <v>0</v>
      </c>
      <c r="D189" s="11" t="s">
        <v>12</v>
      </c>
      <c r="E189" s="68" t="s">
        <v>78</v>
      </c>
      <c r="F189" s="13">
        <v>441000</v>
      </c>
      <c r="G189" s="10">
        <v>0</v>
      </c>
      <c r="H189" s="11" t="s">
        <v>12</v>
      </c>
    </row>
    <row r="190" spans="1:8" ht="22.5" customHeight="1">
      <c r="A190" s="10">
        <v>0</v>
      </c>
      <c r="B190" s="11" t="s">
        <v>12</v>
      </c>
      <c r="C190" s="10">
        <v>0</v>
      </c>
      <c r="D190" s="11" t="s">
        <v>12</v>
      </c>
      <c r="E190" s="14" t="s">
        <v>23</v>
      </c>
      <c r="F190" s="13">
        <v>441000</v>
      </c>
      <c r="G190" s="10">
        <v>0</v>
      </c>
      <c r="H190" s="11" t="s">
        <v>12</v>
      </c>
    </row>
    <row r="191" spans="1:8" ht="22.5" customHeight="1">
      <c r="A191" s="10">
        <v>0</v>
      </c>
      <c r="B191" s="11" t="s">
        <v>12</v>
      </c>
      <c r="C191" s="10">
        <v>0</v>
      </c>
      <c r="D191" s="11" t="s">
        <v>12</v>
      </c>
      <c r="E191" s="14" t="s">
        <v>24</v>
      </c>
      <c r="F191" s="13">
        <v>441000</v>
      </c>
      <c r="G191" s="10">
        <v>0</v>
      </c>
      <c r="H191" s="11" t="s">
        <v>12</v>
      </c>
    </row>
    <row r="192" spans="1:8" ht="22.5" customHeight="1">
      <c r="A192" s="10">
        <v>0</v>
      </c>
      <c r="B192" s="11" t="s">
        <v>12</v>
      </c>
      <c r="C192" s="10">
        <v>0</v>
      </c>
      <c r="D192" s="11" t="s">
        <v>12</v>
      </c>
      <c r="E192" s="14" t="s">
        <v>87</v>
      </c>
      <c r="F192" s="13">
        <v>441000</v>
      </c>
      <c r="G192" s="10">
        <v>0</v>
      </c>
      <c r="H192" s="11" t="s">
        <v>12</v>
      </c>
    </row>
    <row r="193" spans="1:8" ht="22.5" customHeight="1">
      <c r="A193" s="10">
        <v>0</v>
      </c>
      <c r="B193" s="11" t="s">
        <v>12</v>
      </c>
      <c r="C193" s="10">
        <v>0</v>
      </c>
      <c r="D193" s="11" t="s">
        <v>12</v>
      </c>
      <c r="E193" s="68" t="s">
        <v>79</v>
      </c>
      <c r="F193" s="13">
        <v>441000</v>
      </c>
      <c r="G193" s="10">
        <v>0</v>
      </c>
      <c r="H193" s="11" t="s">
        <v>12</v>
      </c>
    </row>
    <row r="194" spans="1:8" ht="22.5" customHeight="1">
      <c r="A194" s="10">
        <v>0</v>
      </c>
      <c r="B194" s="11" t="s">
        <v>12</v>
      </c>
      <c r="C194" s="10">
        <v>0</v>
      </c>
      <c r="D194" s="11" t="s">
        <v>12</v>
      </c>
      <c r="E194" s="14" t="s">
        <v>82</v>
      </c>
      <c r="F194" s="13">
        <v>441000</v>
      </c>
      <c r="G194" s="10">
        <v>0</v>
      </c>
      <c r="H194" s="11" t="s">
        <v>12</v>
      </c>
    </row>
    <row r="195" spans="1:8" ht="22.5" customHeight="1" thickBot="1">
      <c r="A195" s="15">
        <f>INT(SUM(A180:A194)+SUM(B180:B194)/100)</f>
        <v>19842000</v>
      </c>
      <c r="B195" s="16" t="s">
        <v>12</v>
      </c>
      <c r="C195" s="15">
        <f>INT(SUM(C180:C194)+SUM(D180:D194)/100)</f>
        <v>13146476</v>
      </c>
      <c r="D195" s="16">
        <f>MOD(SUM(D180:D194),100)</f>
        <v>12</v>
      </c>
      <c r="E195" s="17"/>
      <c r="F195" s="18"/>
      <c r="G195" s="15">
        <f>INT(SUM(G180:G194)+SUM(H180:H194)/100)</f>
        <v>7443053</v>
      </c>
      <c r="H195" s="16">
        <f>MOD(SUM(H180:H194),100)</f>
        <v>55</v>
      </c>
    </row>
    <row r="196" spans="1:8" ht="22.5" customHeight="1" thickTop="1">
      <c r="A196" s="19"/>
      <c r="B196" s="20"/>
      <c r="C196" s="10"/>
      <c r="D196" s="11"/>
      <c r="E196" s="14"/>
      <c r="F196" s="21"/>
      <c r="G196" s="10"/>
      <c r="H196" s="11"/>
    </row>
    <row r="197" spans="1:8" ht="22.5" customHeight="1">
      <c r="A197" s="19"/>
      <c r="B197" s="20"/>
      <c r="C197" s="10">
        <v>0</v>
      </c>
      <c r="D197" s="11" t="s">
        <v>12</v>
      </c>
      <c r="E197" s="14" t="s">
        <v>61</v>
      </c>
      <c r="F197" s="22">
        <v>110601</v>
      </c>
      <c r="G197" s="10">
        <v>0</v>
      </c>
      <c r="H197" s="11" t="s">
        <v>12</v>
      </c>
    </row>
    <row r="198" spans="1:8" ht="22.5" customHeight="1">
      <c r="A198" s="19"/>
      <c r="B198" s="20"/>
      <c r="C198" s="10">
        <v>166</v>
      </c>
      <c r="D198" s="11">
        <v>32</v>
      </c>
      <c r="E198" s="14" t="s">
        <v>25</v>
      </c>
      <c r="F198" s="22">
        <v>110602</v>
      </c>
      <c r="G198" s="10">
        <v>166</v>
      </c>
      <c r="H198" s="11">
        <v>32</v>
      </c>
    </row>
    <row r="199" spans="1:8" ht="22.5" customHeight="1">
      <c r="A199" s="19"/>
      <c r="B199" s="20"/>
      <c r="C199" s="10">
        <v>160108</v>
      </c>
      <c r="D199" s="11" t="s">
        <v>12</v>
      </c>
      <c r="E199" s="14" t="s">
        <v>26</v>
      </c>
      <c r="F199" s="22">
        <v>110605</v>
      </c>
      <c r="G199" s="10">
        <v>42504</v>
      </c>
      <c r="H199" s="11" t="s">
        <v>12</v>
      </c>
    </row>
    <row r="200" spans="1:8" ht="22.5" customHeight="1">
      <c r="A200" s="19"/>
      <c r="B200" s="20"/>
      <c r="C200" s="10">
        <v>3853</v>
      </c>
      <c r="D200" s="11">
        <v>16</v>
      </c>
      <c r="E200" s="14" t="s">
        <v>29</v>
      </c>
      <c r="F200" s="21">
        <v>230100</v>
      </c>
      <c r="G200" s="10">
        <v>2930</v>
      </c>
      <c r="H200" s="11">
        <v>28</v>
      </c>
    </row>
    <row r="201" spans="1:8" ht="22.5" customHeight="1">
      <c r="A201" s="19"/>
      <c r="B201" s="20"/>
      <c r="C201" s="10">
        <v>36342</v>
      </c>
      <c r="D201" s="11" t="s">
        <v>12</v>
      </c>
      <c r="E201" s="14" t="s">
        <v>30</v>
      </c>
      <c r="F201" s="21">
        <v>230199</v>
      </c>
      <c r="G201" s="10">
        <v>9113</v>
      </c>
      <c r="H201" s="11" t="s">
        <v>12</v>
      </c>
    </row>
    <row r="202" spans="1:8" ht="22.5" customHeight="1">
      <c r="A202" s="19"/>
      <c r="B202" s="20"/>
      <c r="C202" s="10">
        <v>0</v>
      </c>
      <c r="D202" s="11" t="s">
        <v>12</v>
      </c>
      <c r="E202" s="14" t="s">
        <v>27</v>
      </c>
      <c r="F202" s="21">
        <v>300000</v>
      </c>
      <c r="G202" s="10">
        <v>0</v>
      </c>
      <c r="H202" s="11" t="s">
        <v>12</v>
      </c>
    </row>
    <row r="203" spans="1:8" ht="22.5" customHeight="1">
      <c r="A203" s="19"/>
      <c r="B203" s="20"/>
      <c r="C203" s="23"/>
      <c r="D203" s="24"/>
      <c r="E203" s="14"/>
      <c r="F203" s="22"/>
      <c r="G203" s="23"/>
      <c r="H203" s="24"/>
    </row>
    <row r="204" spans="1:8" ht="22.5" customHeight="1" thickBot="1">
      <c r="A204" s="25"/>
      <c r="B204" s="26"/>
      <c r="C204" s="27">
        <f>INT(SUM(C197:C203)+SUM(D197:D203)/100)</f>
        <v>200469</v>
      </c>
      <c r="D204" s="28">
        <f>MOD(SUM(D197:D203),100)</f>
        <v>48</v>
      </c>
      <c r="E204" s="17"/>
      <c r="F204" s="18"/>
      <c r="G204" s="27">
        <f>INT(SUM(G197:G203)+SUM(H197:H203)/100)</f>
        <v>54713</v>
      </c>
      <c r="H204" s="28">
        <f>MOD(SUM(H197:H203),100)</f>
        <v>60</v>
      </c>
    </row>
    <row r="205" spans="1:8" ht="22.5" customHeight="1" thickBot="1" thickTop="1">
      <c r="A205" s="25"/>
      <c r="B205" s="26"/>
      <c r="C205" s="29">
        <f>INT(SUM(C195+C204)+SUM(D195+D204)/100)</f>
        <v>13346945</v>
      </c>
      <c r="D205" s="30">
        <f>MOD(SUM(D195+D204),100)</f>
        <v>60</v>
      </c>
      <c r="E205" s="31" t="s">
        <v>31</v>
      </c>
      <c r="F205" s="31"/>
      <c r="G205" s="29">
        <f>INT(SUM(G195+G204)+SUM(H195+H204)/100)</f>
        <v>7497767</v>
      </c>
      <c r="H205" s="30">
        <f>MOD(SUM(H195+H204),100)</f>
        <v>15</v>
      </c>
    </row>
    <row r="206" spans="1:8" ht="22.5" customHeight="1" thickTop="1">
      <c r="A206" s="25"/>
      <c r="B206" s="26"/>
      <c r="C206" s="32"/>
      <c r="D206" s="33"/>
      <c r="E206" s="34"/>
      <c r="F206" s="34"/>
      <c r="G206" s="32"/>
      <c r="H206" s="33"/>
    </row>
    <row r="207" spans="1:8" ht="22.5" customHeight="1">
      <c r="A207" s="25"/>
      <c r="B207" s="26"/>
      <c r="C207" s="32"/>
      <c r="D207" s="33"/>
      <c r="E207" s="34"/>
      <c r="F207" s="34"/>
      <c r="G207" s="32"/>
      <c r="H207" s="33"/>
    </row>
    <row r="208" spans="1:8" ht="22.5" customHeight="1">
      <c r="A208" s="25"/>
      <c r="B208" s="26"/>
      <c r="C208" s="32"/>
      <c r="D208" s="33"/>
      <c r="E208" s="34"/>
      <c r="F208" s="34"/>
      <c r="G208" s="32"/>
      <c r="H208" s="33"/>
    </row>
    <row r="209" spans="1:8" ht="22.5" customHeight="1">
      <c r="A209" s="25"/>
      <c r="B209" s="26"/>
      <c r="C209" s="32"/>
      <c r="D209" s="33"/>
      <c r="E209" s="34"/>
      <c r="F209" s="34"/>
      <c r="G209" s="32"/>
      <c r="H209" s="33"/>
    </row>
    <row r="210" spans="1:8" ht="22.5" customHeight="1">
      <c r="A210" s="25"/>
      <c r="B210" s="26"/>
      <c r="C210" s="32"/>
      <c r="D210" s="33"/>
      <c r="E210" s="34"/>
      <c r="F210" s="34"/>
      <c r="G210" s="32"/>
      <c r="H210" s="33"/>
    </row>
    <row r="211" spans="1:8" ht="22.5" customHeight="1">
      <c r="A211" s="106" t="s">
        <v>4</v>
      </c>
      <c r="B211" s="107"/>
      <c r="C211" s="107"/>
      <c r="D211" s="107"/>
      <c r="E211" s="108" t="s">
        <v>5</v>
      </c>
      <c r="F211" s="108" t="s">
        <v>6</v>
      </c>
      <c r="G211" s="106" t="s">
        <v>7</v>
      </c>
      <c r="H211" s="110"/>
    </row>
    <row r="212" spans="1:8" ht="22.5" customHeight="1">
      <c r="A212" s="111" t="s">
        <v>8</v>
      </c>
      <c r="B212" s="112"/>
      <c r="C212" s="111" t="s">
        <v>9</v>
      </c>
      <c r="D212" s="112"/>
      <c r="E212" s="109"/>
      <c r="F212" s="109"/>
      <c r="G212" s="111" t="s">
        <v>9</v>
      </c>
      <c r="H212" s="112"/>
    </row>
    <row r="213" spans="1:8" ht="22.5" customHeight="1">
      <c r="A213" s="6"/>
      <c r="B213" s="7"/>
      <c r="C213" s="6"/>
      <c r="D213" s="7"/>
      <c r="E213" s="35" t="s">
        <v>32</v>
      </c>
      <c r="F213" s="36"/>
      <c r="G213" s="6"/>
      <c r="H213" s="7"/>
    </row>
    <row r="214" spans="1:8" ht="22.5" customHeight="1">
      <c r="A214" s="10">
        <v>1229500</v>
      </c>
      <c r="B214" s="11" t="s">
        <v>12</v>
      </c>
      <c r="C214" s="10">
        <v>390742</v>
      </c>
      <c r="D214" s="11" t="s">
        <v>12</v>
      </c>
      <c r="E214" s="14" t="s">
        <v>33</v>
      </c>
      <c r="F214" s="22">
        <v>510000</v>
      </c>
      <c r="G214" s="10">
        <v>155952</v>
      </c>
      <c r="H214" s="11" t="s">
        <v>12</v>
      </c>
    </row>
    <row r="215" spans="1:8" ht="22.5" customHeight="1">
      <c r="A215" s="10">
        <v>0</v>
      </c>
      <c r="B215" s="11" t="s">
        <v>12</v>
      </c>
      <c r="C215" s="10">
        <v>1867040</v>
      </c>
      <c r="D215" s="11" t="s">
        <v>12</v>
      </c>
      <c r="E215" s="14" t="s">
        <v>34</v>
      </c>
      <c r="F215" s="22">
        <v>510000</v>
      </c>
      <c r="G215" s="10">
        <v>622560</v>
      </c>
      <c r="H215" s="11" t="s">
        <v>12</v>
      </c>
    </row>
    <row r="216" spans="1:8" ht="22.5" customHeight="1">
      <c r="A216" s="10">
        <v>2052720</v>
      </c>
      <c r="B216" s="11" t="s">
        <v>12</v>
      </c>
      <c r="C216" s="10">
        <v>513180</v>
      </c>
      <c r="D216" s="11" t="s">
        <v>12</v>
      </c>
      <c r="E216" s="14" t="s">
        <v>35</v>
      </c>
      <c r="F216" s="21">
        <v>521000</v>
      </c>
      <c r="G216" s="10">
        <v>171060</v>
      </c>
      <c r="H216" s="11" t="s">
        <v>12</v>
      </c>
    </row>
    <row r="217" spans="1:8" ht="22.5" customHeight="1">
      <c r="A217" s="10">
        <f>1530240+318480+151200+750480+97200+63000+453360+41040+63000</f>
        <v>3468000</v>
      </c>
      <c r="B217" s="11" t="s">
        <v>12</v>
      </c>
      <c r="C217" s="10">
        <v>820198</v>
      </c>
      <c r="D217" s="11" t="s">
        <v>12</v>
      </c>
      <c r="E217" s="14" t="s">
        <v>36</v>
      </c>
      <c r="F217" s="21">
        <v>522000</v>
      </c>
      <c r="G217" s="10">
        <v>275820</v>
      </c>
      <c r="H217" s="11" t="s">
        <v>12</v>
      </c>
    </row>
    <row r="218" spans="1:8" ht="22.5" customHeight="1">
      <c r="A218" s="10">
        <f>171720+20280</f>
        <v>192000</v>
      </c>
      <c r="B218" s="11" t="s">
        <v>12</v>
      </c>
      <c r="C218" s="10">
        <v>45000</v>
      </c>
      <c r="D218" s="11" t="s">
        <v>12</v>
      </c>
      <c r="E218" s="14" t="s">
        <v>37</v>
      </c>
      <c r="F218" s="21">
        <v>522000</v>
      </c>
      <c r="G218" s="10">
        <v>15000</v>
      </c>
      <c r="H218" s="11" t="s">
        <v>12</v>
      </c>
    </row>
    <row r="219" spans="1:8" ht="22.5" customHeight="1">
      <c r="A219" s="10">
        <f>454000+207080+218640+36480+144720+671760+300240</f>
        <v>2032920</v>
      </c>
      <c r="B219" s="11" t="s">
        <v>12</v>
      </c>
      <c r="C219" s="10">
        <v>372390</v>
      </c>
      <c r="D219" s="11" t="s">
        <v>12</v>
      </c>
      <c r="E219" s="14" t="s">
        <v>38</v>
      </c>
      <c r="F219" s="21">
        <v>522000</v>
      </c>
      <c r="G219" s="10">
        <v>133130</v>
      </c>
      <c r="H219" s="11" t="s">
        <v>12</v>
      </c>
    </row>
    <row r="220" spans="1:8" ht="22.5" customHeight="1">
      <c r="A220" s="10">
        <v>0</v>
      </c>
      <c r="B220" s="11" t="s">
        <v>12</v>
      </c>
      <c r="C220" s="10">
        <v>81000</v>
      </c>
      <c r="D220" s="11" t="s">
        <v>12</v>
      </c>
      <c r="E220" s="14" t="s">
        <v>39</v>
      </c>
      <c r="F220" s="21">
        <v>522000</v>
      </c>
      <c r="G220" s="10">
        <v>27000</v>
      </c>
      <c r="H220" s="11" t="s">
        <v>12</v>
      </c>
    </row>
    <row r="221" spans="1:8" ht="22.5" customHeight="1">
      <c r="A221" s="10">
        <f>387300+214300+60000+86300+20000</f>
        <v>767900</v>
      </c>
      <c r="B221" s="11" t="s">
        <v>12</v>
      </c>
      <c r="C221" s="10">
        <v>97717</v>
      </c>
      <c r="D221" s="11" t="s">
        <v>12</v>
      </c>
      <c r="E221" s="14" t="s">
        <v>40</v>
      </c>
      <c r="F221" s="21">
        <v>531000</v>
      </c>
      <c r="G221" s="10">
        <v>22850</v>
      </c>
      <c r="H221" s="11" t="s">
        <v>12</v>
      </c>
    </row>
    <row r="222" spans="1:8" ht="22.5" customHeight="1">
      <c r="A222" s="10">
        <f>693000+585800+706000+200000+55000+63000+130000+460000+530000+350000+20000</f>
        <v>3792800</v>
      </c>
      <c r="B222" s="11" t="s">
        <v>12</v>
      </c>
      <c r="C222" s="10">
        <v>436905</v>
      </c>
      <c r="D222" s="11">
        <v>25</v>
      </c>
      <c r="E222" s="14" t="s">
        <v>41</v>
      </c>
      <c r="F222" s="21">
        <v>532000</v>
      </c>
      <c r="G222" s="10">
        <v>158936</v>
      </c>
      <c r="H222" s="11">
        <v>25</v>
      </c>
    </row>
    <row r="223" spans="1:8" ht="22.5" customHeight="1">
      <c r="A223" s="10">
        <v>0</v>
      </c>
      <c r="B223" s="11" t="s">
        <v>12</v>
      </c>
      <c r="C223" s="10">
        <v>0</v>
      </c>
      <c r="D223" s="11" t="s">
        <v>12</v>
      </c>
      <c r="E223" s="14" t="s">
        <v>81</v>
      </c>
      <c r="F223" s="21">
        <v>532000</v>
      </c>
      <c r="G223" s="10">
        <v>0</v>
      </c>
      <c r="H223" s="11" t="s">
        <v>12</v>
      </c>
    </row>
    <row r="224" spans="1:8" ht="22.5" customHeight="1">
      <c r="A224" s="10">
        <f>655000+82000+840000+20000+380000+70000+10000</f>
        <v>2057000</v>
      </c>
      <c r="B224" s="11" t="s">
        <v>12</v>
      </c>
      <c r="C224" s="10">
        <v>209581</v>
      </c>
      <c r="D224" s="11" t="s">
        <v>12</v>
      </c>
      <c r="E224" s="14" t="s">
        <v>42</v>
      </c>
      <c r="F224" s="21">
        <v>533000</v>
      </c>
      <c r="G224" s="10">
        <v>153744</v>
      </c>
      <c r="H224" s="11" t="s">
        <v>12</v>
      </c>
    </row>
    <row r="225" spans="1:8" ht="22.5" customHeight="1">
      <c r="A225" s="10">
        <v>0</v>
      </c>
      <c r="B225" s="11" t="s">
        <v>12</v>
      </c>
      <c r="C225" s="10">
        <v>0</v>
      </c>
      <c r="D225" s="11" t="s">
        <v>12</v>
      </c>
      <c r="E225" s="14" t="s">
        <v>43</v>
      </c>
      <c r="F225" s="21">
        <v>533000</v>
      </c>
      <c r="G225" s="10">
        <v>0</v>
      </c>
      <c r="H225" s="11" t="s">
        <v>12</v>
      </c>
    </row>
    <row r="226" spans="1:8" ht="22.5" customHeight="1">
      <c r="A226" s="10">
        <v>219000</v>
      </c>
      <c r="B226" s="38" t="s">
        <v>12</v>
      </c>
      <c r="C226" s="10">
        <v>37012</v>
      </c>
      <c r="D226" s="11">
        <v>27</v>
      </c>
      <c r="E226" s="14" t="s">
        <v>44</v>
      </c>
      <c r="F226" s="21">
        <v>534000</v>
      </c>
      <c r="G226" s="10">
        <v>11785</v>
      </c>
      <c r="H226" s="11">
        <v>70</v>
      </c>
    </row>
    <row r="227" spans="1:8" ht="22.5" customHeight="1">
      <c r="A227" s="10">
        <f>124000+32200+10100+100860</f>
        <v>267160</v>
      </c>
      <c r="B227" s="20" t="s">
        <v>12</v>
      </c>
      <c r="C227" s="10">
        <v>15050</v>
      </c>
      <c r="D227" s="11" t="s">
        <v>12</v>
      </c>
      <c r="E227" s="14" t="s">
        <v>46</v>
      </c>
      <c r="F227" s="21">
        <v>541000</v>
      </c>
      <c r="G227" s="10">
        <v>8690</v>
      </c>
      <c r="H227" s="11" t="s">
        <v>12</v>
      </c>
    </row>
    <row r="228" spans="1:8" ht="22.5" customHeight="1">
      <c r="A228" s="10">
        <v>0</v>
      </c>
      <c r="B228" s="20" t="s">
        <v>12</v>
      </c>
      <c r="C228" s="10">
        <v>0</v>
      </c>
      <c r="D228" s="11" t="s">
        <v>12</v>
      </c>
      <c r="E228" s="14" t="s">
        <v>80</v>
      </c>
      <c r="F228" s="21">
        <v>541000</v>
      </c>
      <c r="G228" s="10">
        <v>0</v>
      </c>
      <c r="H228" s="11" t="s">
        <v>12</v>
      </c>
    </row>
    <row r="229" spans="1:8" ht="22.5" customHeight="1">
      <c r="A229" s="10">
        <v>1607500</v>
      </c>
      <c r="B229" s="20" t="s">
        <v>12</v>
      </c>
      <c r="C229" s="10">
        <v>0</v>
      </c>
      <c r="D229" s="11" t="s">
        <v>12</v>
      </c>
      <c r="E229" s="14" t="s">
        <v>47</v>
      </c>
      <c r="F229" s="21">
        <v>542000</v>
      </c>
      <c r="G229" s="10">
        <v>0</v>
      </c>
      <c r="H229" s="11" t="s">
        <v>12</v>
      </c>
    </row>
    <row r="230" spans="1:8" ht="22.5" customHeight="1">
      <c r="A230" s="10">
        <f>30000+100000</f>
        <v>130000</v>
      </c>
      <c r="B230" s="20" t="s">
        <v>12</v>
      </c>
      <c r="C230" s="10">
        <v>0</v>
      </c>
      <c r="D230" s="11" t="s">
        <v>12</v>
      </c>
      <c r="E230" s="14" t="s">
        <v>48</v>
      </c>
      <c r="F230" s="21">
        <v>550000</v>
      </c>
      <c r="G230" s="10">
        <v>0</v>
      </c>
      <c r="H230" s="11" t="s">
        <v>12</v>
      </c>
    </row>
    <row r="231" spans="1:8" ht="22.5" customHeight="1">
      <c r="A231" s="10">
        <f>30000+1660000+70000+200000+55500+10000</f>
        <v>2025500</v>
      </c>
      <c r="B231" s="20" t="s">
        <v>12</v>
      </c>
      <c r="C231" s="10">
        <v>770000</v>
      </c>
      <c r="D231" s="11" t="s">
        <v>12</v>
      </c>
      <c r="E231" s="14" t="s">
        <v>45</v>
      </c>
      <c r="F231" s="21">
        <v>560000</v>
      </c>
      <c r="G231" s="10">
        <v>30000</v>
      </c>
      <c r="H231" s="11" t="s">
        <v>12</v>
      </c>
    </row>
    <row r="232" spans="1:8" ht="22.5" customHeight="1">
      <c r="A232" s="23">
        <v>0</v>
      </c>
      <c r="B232" s="20" t="s">
        <v>12</v>
      </c>
      <c r="C232" s="23">
        <v>0</v>
      </c>
      <c r="D232" s="24" t="s">
        <v>12</v>
      </c>
      <c r="E232" s="14" t="s">
        <v>85</v>
      </c>
      <c r="F232" s="21">
        <v>560000</v>
      </c>
      <c r="G232" s="23">
        <v>0</v>
      </c>
      <c r="H232" s="24" t="s">
        <v>12</v>
      </c>
    </row>
    <row r="233" spans="1:8" ht="22.5" customHeight="1" thickBot="1">
      <c r="A233" s="15">
        <f>INT(SUM(A213:A232)+SUM(B213:B232)/100)</f>
        <v>19842000</v>
      </c>
      <c r="B233" s="16" t="s">
        <v>12</v>
      </c>
      <c r="C233" s="27">
        <f>INT(SUM(C213:C232)+SUM(D213:D232)/100)</f>
        <v>5655815</v>
      </c>
      <c r="D233" s="28">
        <f>MOD(SUM(D213:D232),100)</f>
        <v>52</v>
      </c>
      <c r="E233" s="17"/>
      <c r="F233" s="18"/>
      <c r="G233" s="27">
        <f>INT(SUM(G214:G232)+SUM(H214:H232)/100)</f>
        <v>1786527</v>
      </c>
      <c r="H233" s="28">
        <f>MOD(SUM(H213:H232),100)</f>
        <v>95</v>
      </c>
    </row>
    <row r="234" spans="1:8" ht="22.5" customHeight="1" thickTop="1">
      <c r="A234" s="32"/>
      <c r="B234" s="33"/>
      <c r="C234" s="78"/>
      <c r="D234" s="79"/>
      <c r="E234" s="17"/>
      <c r="F234" s="18"/>
      <c r="G234" s="78"/>
      <c r="H234" s="79"/>
    </row>
    <row r="235" spans="1:8" ht="22.5" customHeight="1">
      <c r="A235" s="32"/>
      <c r="B235" s="33"/>
      <c r="C235" s="10"/>
      <c r="D235" s="11"/>
      <c r="E235" s="14"/>
      <c r="F235" s="22"/>
      <c r="G235" s="37"/>
      <c r="H235" s="38"/>
    </row>
    <row r="236" spans="1:8" ht="22.5" customHeight="1">
      <c r="A236" s="19"/>
      <c r="B236" s="20"/>
      <c r="C236" s="10">
        <v>0</v>
      </c>
      <c r="D236" s="11" t="s">
        <v>12</v>
      </c>
      <c r="E236" s="14" t="s">
        <v>25</v>
      </c>
      <c r="F236" s="22">
        <v>110602</v>
      </c>
      <c r="G236" s="10">
        <v>0</v>
      </c>
      <c r="H236" s="38" t="s">
        <v>12</v>
      </c>
    </row>
    <row r="237" spans="1:8" ht="22.5" customHeight="1">
      <c r="A237" s="19"/>
      <c r="B237" s="20"/>
      <c r="C237" s="10">
        <v>196868</v>
      </c>
      <c r="D237" s="11" t="s">
        <v>12</v>
      </c>
      <c r="E237" s="14" t="s">
        <v>26</v>
      </c>
      <c r="F237" s="22">
        <v>110605</v>
      </c>
      <c r="G237" s="10">
        <v>54072</v>
      </c>
      <c r="H237" s="11" t="s">
        <v>12</v>
      </c>
    </row>
    <row r="238" spans="1:8" ht="22.5" customHeight="1">
      <c r="A238" s="19"/>
      <c r="B238" s="20"/>
      <c r="C238" s="10">
        <v>398008</v>
      </c>
      <c r="D238" s="11">
        <v>42</v>
      </c>
      <c r="E238" s="14" t="s">
        <v>49</v>
      </c>
      <c r="F238" s="21">
        <v>210402</v>
      </c>
      <c r="G238" s="10">
        <v>0</v>
      </c>
      <c r="H238" s="11" t="s">
        <v>12</v>
      </c>
    </row>
    <row r="239" spans="1:8" ht="22.5" customHeight="1">
      <c r="A239" s="19"/>
      <c r="B239" s="20"/>
      <c r="C239" s="10">
        <v>55609</v>
      </c>
      <c r="D239" s="11">
        <v>62</v>
      </c>
      <c r="E239" s="14" t="s">
        <v>51</v>
      </c>
      <c r="F239" s="21">
        <v>230100</v>
      </c>
      <c r="G239" s="10">
        <v>784</v>
      </c>
      <c r="H239" s="11">
        <v>85</v>
      </c>
    </row>
    <row r="240" spans="1:8" ht="22.5" customHeight="1">
      <c r="A240" s="19"/>
      <c r="B240" s="20"/>
      <c r="C240" s="23">
        <v>0</v>
      </c>
      <c r="D240" s="24" t="s">
        <v>12</v>
      </c>
      <c r="E240" s="14" t="s">
        <v>50</v>
      </c>
      <c r="F240" s="21">
        <v>300000</v>
      </c>
      <c r="G240" s="10">
        <v>0</v>
      </c>
      <c r="H240" s="11" t="s">
        <v>12</v>
      </c>
    </row>
    <row r="241" spans="1:8" ht="22.5" customHeight="1" thickBot="1">
      <c r="A241" s="25"/>
      <c r="B241" s="26"/>
      <c r="C241" s="27">
        <f>INT(SUM(C236:C240)+SUM(D236:D240)/100)</f>
        <v>650486</v>
      </c>
      <c r="D241" s="28">
        <f>MOD(SUM(D236:D240),100)</f>
        <v>4</v>
      </c>
      <c r="E241" s="18"/>
      <c r="F241" s="18"/>
      <c r="G241" s="15">
        <f>INT(SUM(G236:G240)+SUM(H236:H240)/100)</f>
        <v>54856</v>
      </c>
      <c r="H241" s="16">
        <f>MOD(SUM(H236:H240),100)</f>
        <v>85</v>
      </c>
    </row>
    <row r="242" spans="1:8" ht="22.5" customHeight="1" thickBot="1" thickTop="1">
      <c r="A242" s="25"/>
      <c r="B242" s="26"/>
      <c r="C242" s="39">
        <f>INT(SUM(C233+C241)+SUM(D233+D241)/100)</f>
        <v>6306301</v>
      </c>
      <c r="D242" s="40">
        <f>MOD(SUM(D233+D241),100)</f>
        <v>56</v>
      </c>
      <c r="E242" s="18" t="s">
        <v>52</v>
      </c>
      <c r="F242" s="18"/>
      <c r="G242" s="27">
        <f>INT(SUM(G233+G241)+SUM(H233+H241)/100)</f>
        <v>1841384</v>
      </c>
      <c r="H242" s="28">
        <f>MOD(SUM(H233+H241),100)</f>
        <v>80</v>
      </c>
    </row>
    <row r="243" spans="1:8" ht="22.5" customHeight="1" thickTop="1">
      <c r="A243" s="19"/>
      <c r="B243" s="20"/>
      <c r="C243" s="74">
        <f>INT(SUM(C205-C242)+SUM(D205-D242)/100)</f>
        <v>7040644</v>
      </c>
      <c r="D243" s="75">
        <f>MOD(SUM(D205-D242),100)</f>
        <v>4</v>
      </c>
      <c r="E243" s="41" t="s">
        <v>53</v>
      </c>
      <c r="F243" s="44"/>
      <c r="G243" s="74">
        <f>INT(SUM(G205-G242)+SUM(H205-H242)/100)</f>
        <v>5656382</v>
      </c>
      <c r="H243" s="75">
        <f>MOD(SUM(H205-H242),100)</f>
        <v>35</v>
      </c>
    </row>
    <row r="244" spans="1:8" ht="22.5" customHeight="1">
      <c r="A244" s="19"/>
      <c r="B244" s="20"/>
      <c r="C244" s="10"/>
      <c r="D244" s="11"/>
      <c r="E244" s="21" t="s">
        <v>54</v>
      </c>
      <c r="F244" s="21"/>
      <c r="G244" s="10"/>
      <c r="H244" s="11"/>
    </row>
    <row r="245" spans="1:8" ht="22.5" customHeight="1">
      <c r="A245" s="19"/>
      <c r="B245" s="42"/>
      <c r="C245" s="72"/>
      <c r="D245" s="45"/>
      <c r="E245" s="43" t="s">
        <v>55</v>
      </c>
      <c r="F245" s="44"/>
      <c r="G245" s="72"/>
      <c r="H245" s="45"/>
    </row>
    <row r="246" spans="1:8" ht="22.5" customHeight="1" thickBot="1">
      <c r="A246" s="25"/>
      <c r="B246" s="26"/>
      <c r="C246" s="27">
        <f>INT(SUM(C178+C243)+SUM(D178+D243)/100)</f>
        <v>29588511</v>
      </c>
      <c r="D246" s="28">
        <f>MOD(SUM(D178+D243),100)</f>
        <v>0</v>
      </c>
      <c r="E246" s="18" t="s">
        <v>56</v>
      </c>
      <c r="F246" s="31"/>
      <c r="G246" s="27">
        <f>INT(SUM(G178+G243)+SUM(H178+H243)/100)</f>
        <v>29588511</v>
      </c>
      <c r="H246" s="28">
        <f>MOD(SUM(H178+H243),100)</f>
        <v>0</v>
      </c>
    </row>
    <row r="247" spans="1:8" ht="22.5" customHeight="1" thickTop="1">
      <c r="A247" s="25"/>
      <c r="B247" s="26"/>
      <c r="C247" s="32"/>
      <c r="D247" s="33"/>
      <c r="E247" s="34"/>
      <c r="F247" s="34"/>
      <c r="G247" s="32"/>
      <c r="H247" s="33"/>
    </row>
    <row r="248" spans="1:8" ht="22.5" customHeight="1">
      <c r="A248" s="25"/>
      <c r="B248" s="26"/>
      <c r="C248" s="32"/>
      <c r="D248" s="33"/>
      <c r="E248" s="34"/>
      <c r="F248" s="34"/>
      <c r="G248" s="32"/>
      <c r="H248" s="33"/>
    </row>
    <row r="249" spans="1:8" ht="22.5" customHeight="1">
      <c r="A249" s="25"/>
      <c r="B249" s="26"/>
      <c r="C249" s="67" t="s">
        <v>77</v>
      </c>
      <c r="D249" s="33"/>
      <c r="E249" s="70"/>
      <c r="F249" s="34"/>
      <c r="G249" s="61"/>
      <c r="H249" s="33"/>
    </row>
    <row r="250" spans="1:8" ht="22.5" customHeight="1">
      <c r="A250" s="105" t="s">
        <v>57</v>
      </c>
      <c r="B250" s="105"/>
      <c r="C250" s="105"/>
      <c r="D250" s="105"/>
      <c r="E250" s="46" t="s">
        <v>57</v>
      </c>
      <c r="F250" s="105" t="s">
        <v>57</v>
      </c>
      <c r="G250" s="105"/>
      <c r="H250" s="105"/>
    </row>
    <row r="251" spans="1:8" ht="22.5" customHeight="1">
      <c r="A251" s="105" t="s">
        <v>58</v>
      </c>
      <c r="B251" s="105"/>
      <c r="C251" s="105"/>
      <c r="D251" s="105"/>
      <c r="E251" s="46" t="s">
        <v>83</v>
      </c>
      <c r="F251" s="105" t="s">
        <v>73</v>
      </c>
      <c r="G251" s="105"/>
      <c r="H251" s="105"/>
    </row>
    <row r="252" spans="1:8" ht="22.5" customHeight="1">
      <c r="A252" s="105" t="s">
        <v>72</v>
      </c>
      <c r="B252" s="105"/>
      <c r="C252" s="105"/>
      <c r="D252" s="105"/>
      <c r="E252" s="46" t="s">
        <v>60</v>
      </c>
      <c r="F252" s="105" t="s">
        <v>59</v>
      </c>
      <c r="G252" s="105"/>
      <c r="H252" s="105"/>
    </row>
    <row r="253" spans="1:8" s="69" customFormat="1" ht="22.5" customHeight="1">
      <c r="A253" s="1"/>
      <c r="B253" s="2"/>
      <c r="C253" s="1"/>
      <c r="D253" s="2"/>
      <c r="E253" s="3"/>
      <c r="F253" s="3"/>
      <c r="G253" s="1"/>
      <c r="H253" s="2"/>
    </row>
    <row r="254" spans="1:8" s="69" customFormat="1" ht="22.5" customHeight="1">
      <c r="A254" s="1"/>
      <c r="B254" s="2"/>
      <c r="C254" s="1"/>
      <c r="D254" s="2"/>
      <c r="E254" s="3"/>
      <c r="F254" s="3"/>
      <c r="G254" s="1"/>
      <c r="H254" s="2"/>
    </row>
    <row r="255" spans="1:8" s="69" customFormat="1" ht="22.5" customHeight="1">
      <c r="A255" s="1"/>
      <c r="B255" s="2"/>
      <c r="C255" s="1"/>
      <c r="D255" s="2"/>
      <c r="E255" s="3"/>
      <c r="F255" s="3"/>
      <c r="G255" s="1"/>
      <c r="H255" s="2"/>
    </row>
    <row r="257" spans="1:8" ht="22.5" customHeight="1">
      <c r="A257" s="1" t="s">
        <v>0</v>
      </c>
      <c r="F257" s="113" t="s">
        <v>89</v>
      </c>
      <c r="G257" s="113"/>
      <c r="H257" s="113"/>
    </row>
    <row r="258" ht="22.5" customHeight="1">
      <c r="A258" s="1" t="s">
        <v>1</v>
      </c>
    </row>
    <row r="259" spans="1:8" ht="22.5" customHeight="1">
      <c r="A259" s="4" t="s">
        <v>2</v>
      </c>
      <c r="E259" s="5" t="s">
        <v>3</v>
      </c>
      <c r="F259" s="114" t="s">
        <v>98</v>
      </c>
      <c r="G259" s="114"/>
      <c r="H259" s="114"/>
    </row>
    <row r="260" spans="1:8" ht="22.5" customHeight="1">
      <c r="A260" s="106" t="s">
        <v>4</v>
      </c>
      <c r="B260" s="107"/>
      <c r="C260" s="107"/>
      <c r="D260" s="110"/>
      <c r="E260" s="115" t="s">
        <v>5</v>
      </c>
      <c r="F260" s="108" t="s">
        <v>6</v>
      </c>
      <c r="G260" s="107" t="s">
        <v>7</v>
      </c>
      <c r="H260" s="110"/>
    </row>
    <row r="261" spans="1:8" ht="22.5" customHeight="1">
      <c r="A261" s="111" t="s">
        <v>8</v>
      </c>
      <c r="B261" s="112"/>
      <c r="C261" s="117" t="s">
        <v>9</v>
      </c>
      <c r="D261" s="112"/>
      <c r="E261" s="116"/>
      <c r="F261" s="109"/>
      <c r="G261" s="117" t="s">
        <v>9</v>
      </c>
      <c r="H261" s="112"/>
    </row>
    <row r="262" spans="1:8" ht="22.5" customHeight="1">
      <c r="A262" s="6"/>
      <c r="B262" s="7"/>
      <c r="C262" s="6">
        <v>22547866</v>
      </c>
      <c r="D262" s="7">
        <v>96</v>
      </c>
      <c r="E262" s="8" t="s">
        <v>10</v>
      </c>
      <c r="F262" s="9"/>
      <c r="G262" s="6">
        <v>29588511</v>
      </c>
      <c r="H262" s="7">
        <v>0</v>
      </c>
    </row>
    <row r="263" spans="1:8" ht="22.5" customHeight="1">
      <c r="A263" s="10"/>
      <c r="B263" s="11"/>
      <c r="C263" s="10"/>
      <c r="D263" s="11"/>
      <c r="E263" s="12" t="s">
        <v>11</v>
      </c>
      <c r="F263" s="13"/>
      <c r="G263" s="10"/>
      <c r="H263" s="11"/>
    </row>
    <row r="264" spans="1:8" ht="22.5" customHeight="1">
      <c r="A264" s="10">
        <v>116500</v>
      </c>
      <c r="B264" s="11" t="s">
        <v>12</v>
      </c>
      <c r="C264" s="10">
        <v>5495</v>
      </c>
      <c r="D264" s="11">
        <v>49</v>
      </c>
      <c r="E264" s="14" t="s">
        <v>13</v>
      </c>
      <c r="F264" s="13">
        <v>411000</v>
      </c>
      <c r="G264" s="10">
        <v>5468</v>
      </c>
      <c r="H264" s="11">
        <v>79</v>
      </c>
    </row>
    <row r="265" spans="1:8" ht="22.5" customHeight="1">
      <c r="A265" s="62">
        <v>155000</v>
      </c>
      <c r="B265" s="63" t="s">
        <v>12</v>
      </c>
      <c r="C265" s="62">
        <v>100</v>
      </c>
      <c r="D265" s="63" t="s">
        <v>12</v>
      </c>
      <c r="E265" s="64" t="s">
        <v>14</v>
      </c>
      <c r="F265" s="65">
        <v>412000</v>
      </c>
      <c r="G265" s="62">
        <v>0</v>
      </c>
      <c r="H265" s="63" t="s">
        <v>12</v>
      </c>
    </row>
    <row r="266" spans="1:8" ht="22.5" customHeight="1">
      <c r="A266" s="10">
        <v>175000</v>
      </c>
      <c r="B266" s="11" t="s">
        <v>12</v>
      </c>
      <c r="C266" s="10">
        <v>106819</v>
      </c>
      <c r="D266" s="11">
        <v>16</v>
      </c>
      <c r="E266" s="14" t="s">
        <v>15</v>
      </c>
      <c r="F266" s="13">
        <v>413000</v>
      </c>
      <c r="G266" s="10">
        <v>85870</v>
      </c>
      <c r="H266" s="11">
        <v>90</v>
      </c>
    </row>
    <row r="267" spans="1:8" ht="22.5" customHeight="1">
      <c r="A267" s="10">
        <v>146000</v>
      </c>
      <c r="B267" s="11" t="s">
        <v>12</v>
      </c>
      <c r="C267" s="10">
        <v>95400</v>
      </c>
      <c r="D267" s="11" t="s">
        <v>12</v>
      </c>
      <c r="E267" s="14" t="s">
        <v>16</v>
      </c>
      <c r="F267" s="13">
        <v>414000</v>
      </c>
      <c r="G267" s="10">
        <v>28880</v>
      </c>
      <c r="H267" s="11" t="s">
        <v>12</v>
      </c>
    </row>
    <row r="268" spans="1:8" ht="22.5" customHeight="1">
      <c r="A268" s="10">
        <v>30000</v>
      </c>
      <c r="B268" s="11" t="s">
        <v>12</v>
      </c>
      <c r="C268" s="10">
        <v>300</v>
      </c>
      <c r="D268" s="11" t="s">
        <v>12</v>
      </c>
      <c r="E268" s="14" t="s">
        <v>17</v>
      </c>
      <c r="F268" s="13">
        <v>415000</v>
      </c>
      <c r="G268" s="10">
        <v>0</v>
      </c>
      <c r="H268" s="11" t="s">
        <v>12</v>
      </c>
    </row>
    <row r="269" spans="1:8" ht="22.5" customHeight="1">
      <c r="A269" s="62">
        <v>12619500</v>
      </c>
      <c r="B269" s="63" t="s">
        <v>12</v>
      </c>
      <c r="C269" s="62">
        <v>3551944</v>
      </c>
      <c r="D269" s="63">
        <v>27</v>
      </c>
      <c r="E269" s="64" t="s">
        <v>19</v>
      </c>
      <c r="F269" s="65">
        <v>420000</v>
      </c>
      <c r="G269" s="62">
        <v>679388</v>
      </c>
      <c r="H269" s="63">
        <v>11</v>
      </c>
    </row>
    <row r="270" spans="1:8" ht="22.5" customHeight="1">
      <c r="A270" s="10">
        <v>6600000</v>
      </c>
      <c r="B270" s="11" t="s">
        <v>12</v>
      </c>
      <c r="C270" s="10">
        <v>7094425</v>
      </c>
      <c r="D270" s="11" t="s">
        <v>12</v>
      </c>
      <c r="E270" s="14" t="s">
        <v>20</v>
      </c>
      <c r="F270" s="13">
        <v>431002</v>
      </c>
      <c r="G270" s="10">
        <v>650600</v>
      </c>
      <c r="H270" s="11" t="s">
        <v>12</v>
      </c>
    </row>
    <row r="271" spans="1:8" ht="22.5" customHeight="1">
      <c r="A271" s="10">
        <v>0</v>
      </c>
      <c r="B271" s="11" t="s">
        <v>12</v>
      </c>
      <c r="C271" s="10">
        <v>3358200</v>
      </c>
      <c r="D271" s="11" t="s">
        <v>12</v>
      </c>
      <c r="E271" s="14" t="s">
        <v>21</v>
      </c>
      <c r="F271" s="13">
        <v>441000</v>
      </c>
      <c r="G271" s="10">
        <v>0</v>
      </c>
      <c r="H271" s="11" t="s">
        <v>12</v>
      </c>
    </row>
    <row r="272" spans="1:8" ht="22.5" customHeight="1">
      <c r="A272" s="10">
        <v>0</v>
      </c>
      <c r="B272" s="11" t="s">
        <v>12</v>
      </c>
      <c r="C272" s="10">
        <v>384000</v>
      </c>
      <c r="D272" s="11" t="s">
        <v>12</v>
      </c>
      <c r="E272" s="14" t="s">
        <v>22</v>
      </c>
      <c r="F272" s="13">
        <v>441000</v>
      </c>
      <c r="G272" s="10">
        <v>0</v>
      </c>
      <c r="H272" s="11" t="s">
        <v>12</v>
      </c>
    </row>
    <row r="273" spans="1:8" ht="22.5" customHeight="1">
      <c r="A273" s="10">
        <v>0</v>
      </c>
      <c r="B273" s="11" t="s">
        <v>12</v>
      </c>
      <c r="C273" s="10">
        <v>0</v>
      </c>
      <c r="D273" s="11" t="s">
        <v>12</v>
      </c>
      <c r="E273" s="68" t="s">
        <v>78</v>
      </c>
      <c r="F273" s="13">
        <v>441000</v>
      </c>
      <c r="G273" s="10">
        <v>0</v>
      </c>
      <c r="H273" s="11" t="s">
        <v>12</v>
      </c>
    </row>
    <row r="274" spans="1:8" ht="22.5" customHeight="1">
      <c r="A274" s="10">
        <v>0</v>
      </c>
      <c r="B274" s="11" t="s">
        <v>12</v>
      </c>
      <c r="C274" s="10">
        <v>112590</v>
      </c>
      <c r="D274" s="11" t="s">
        <v>12</v>
      </c>
      <c r="E274" s="14" t="s">
        <v>23</v>
      </c>
      <c r="F274" s="13">
        <v>441000</v>
      </c>
      <c r="G274" s="10">
        <v>112590</v>
      </c>
      <c r="H274" s="11" t="s">
        <v>12</v>
      </c>
    </row>
    <row r="275" spans="1:8" ht="22.5" customHeight="1">
      <c r="A275" s="10">
        <v>0</v>
      </c>
      <c r="B275" s="11" t="s">
        <v>12</v>
      </c>
      <c r="C275" s="10">
        <v>0</v>
      </c>
      <c r="D275" s="11" t="s">
        <v>12</v>
      </c>
      <c r="E275" s="14" t="s">
        <v>24</v>
      </c>
      <c r="F275" s="13">
        <v>441000</v>
      </c>
      <c r="G275" s="10">
        <v>0</v>
      </c>
      <c r="H275" s="11" t="s">
        <v>12</v>
      </c>
    </row>
    <row r="276" spans="1:8" ht="22.5" customHeight="1">
      <c r="A276" s="10">
        <v>0</v>
      </c>
      <c r="B276" s="11" t="s">
        <v>12</v>
      </c>
      <c r="C276" s="10">
        <v>0</v>
      </c>
      <c r="D276" s="11" t="s">
        <v>12</v>
      </c>
      <c r="E276" s="14" t="s">
        <v>87</v>
      </c>
      <c r="F276" s="13">
        <v>441000</v>
      </c>
      <c r="G276" s="10">
        <v>0</v>
      </c>
      <c r="H276" s="11" t="s">
        <v>12</v>
      </c>
    </row>
    <row r="277" spans="1:8" ht="22.5" customHeight="1">
      <c r="A277" s="10">
        <v>0</v>
      </c>
      <c r="B277" s="11" t="s">
        <v>12</v>
      </c>
      <c r="C277" s="10">
        <v>0</v>
      </c>
      <c r="D277" s="11" t="s">
        <v>12</v>
      </c>
      <c r="E277" s="68" t="s">
        <v>79</v>
      </c>
      <c r="F277" s="13">
        <v>441000</v>
      </c>
      <c r="G277" s="10">
        <v>0</v>
      </c>
      <c r="H277" s="11" t="s">
        <v>12</v>
      </c>
    </row>
    <row r="278" spans="1:8" ht="22.5" customHeight="1">
      <c r="A278" s="10">
        <v>0</v>
      </c>
      <c r="B278" s="11" t="s">
        <v>12</v>
      </c>
      <c r="C278" s="10">
        <v>0</v>
      </c>
      <c r="D278" s="11" t="s">
        <v>12</v>
      </c>
      <c r="E278" s="14" t="s">
        <v>82</v>
      </c>
      <c r="F278" s="13">
        <v>441000</v>
      </c>
      <c r="G278" s="10">
        <v>0</v>
      </c>
      <c r="H278" s="11" t="s">
        <v>12</v>
      </c>
    </row>
    <row r="279" spans="1:8" ht="22.5" customHeight="1" thickBot="1">
      <c r="A279" s="15">
        <f>INT(SUM(A264:A278)+SUM(B264:B278)/100)</f>
        <v>19842000</v>
      </c>
      <c r="B279" s="16" t="s">
        <v>12</v>
      </c>
      <c r="C279" s="15">
        <f>INT(SUM(C264:C278)+SUM(D264:D278)/100)</f>
        <v>14709273</v>
      </c>
      <c r="D279" s="16">
        <f>MOD(SUM(D264:D278),100)</f>
        <v>92</v>
      </c>
      <c r="E279" s="17"/>
      <c r="F279" s="18"/>
      <c r="G279" s="15">
        <f>INT(SUM(G264:G278)+SUM(H264:H278)/100)</f>
        <v>1562797</v>
      </c>
      <c r="H279" s="16">
        <f>MOD(SUM(H264:H278),100)</f>
        <v>80</v>
      </c>
    </row>
    <row r="280" spans="1:8" ht="22.5" customHeight="1" thickTop="1">
      <c r="A280" s="19"/>
      <c r="B280" s="20"/>
      <c r="C280" s="10"/>
      <c r="D280" s="11"/>
      <c r="E280" s="14"/>
      <c r="F280" s="21"/>
      <c r="G280" s="10"/>
      <c r="H280" s="11"/>
    </row>
    <row r="281" spans="1:8" ht="22.5" customHeight="1">
      <c r="A281" s="19"/>
      <c r="B281" s="20"/>
      <c r="C281" s="10">
        <v>0</v>
      </c>
      <c r="D281" s="11" t="s">
        <v>12</v>
      </c>
      <c r="E281" s="14" t="s">
        <v>61</v>
      </c>
      <c r="F281" s="22">
        <v>110601</v>
      </c>
      <c r="G281" s="10">
        <v>0</v>
      </c>
      <c r="H281" s="11" t="s">
        <v>12</v>
      </c>
    </row>
    <row r="282" spans="1:8" ht="22.5" customHeight="1">
      <c r="A282" s="19"/>
      <c r="B282" s="20"/>
      <c r="C282" s="10">
        <v>166</v>
      </c>
      <c r="D282" s="11">
        <v>32</v>
      </c>
      <c r="E282" s="14" t="s">
        <v>25</v>
      </c>
      <c r="F282" s="22">
        <v>110602</v>
      </c>
      <c r="G282" s="10">
        <v>0</v>
      </c>
      <c r="H282" s="11" t="s">
        <v>12</v>
      </c>
    </row>
    <row r="283" spans="1:8" ht="22.5" customHeight="1">
      <c r="A283" s="19"/>
      <c r="B283" s="20"/>
      <c r="C283" s="10">
        <f>160108+40510</f>
        <v>200618</v>
      </c>
      <c r="D283" s="11" t="s">
        <v>12</v>
      </c>
      <c r="E283" s="14" t="s">
        <v>26</v>
      </c>
      <c r="F283" s="22">
        <v>110605</v>
      </c>
      <c r="G283" s="10">
        <f>870+39640</f>
        <v>40510</v>
      </c>
      <c r="H283" s="11" t="s">
        <v>12</v>
      </c>
    </row>
    <row r="284" spans="1:8" ht="22.5" customHeight="1">
      <c r="A284" s="19"/>
      <c r="B284" s="20"/>
      <c r="C284" s="10">
        <v>8875</v>
      </c>
      <c r="D284" s="11">
        <v>60</v>
      </c>
      <c r="E284" s="14" t="s">
        <v>29</v>
      </c>
      <c r="F284" s="21">
        <v>230100</v>
      </c>
      <c r="G284" s="10">
        <v>5022</v>
      </c>
      <c r="H284" s="11">
        <v>44</v>
      </c>
    </row>
    <row r="285" spans="1:8" ht="22.5" customHeight="1">
      <c r="A285" s="19"/>
      <c r="B285" s="20"/>
      <c r="C285" s="10">
        <v>45339</v>
      </c>
      <c r="D285" s="11" t="s">
        <v>12</v>
      </c>
      <c r="E285" s="14" t="s">
        <v>30</v>
      </c>
      <c r="F285" s="21">
        <v>230199</v>
      </c>
      <c r="G285" s="10">
        <v>8997</v>
      </c>
      <c r="H285" s="11" t="s">
        <v>12</v>
      </c>
    </row>
    <row r="286" spans="1:8" ht="22.5" customHeight="1">
      <c r="A286" s="19"/>
      <c r="B286" s="20"/>
      <c r="C286" s="10">
        <v>0</v>
      </c>
      <c r="D286" s="11" t="s">
        <v>12</v>
      </c>
      <c r="E286" s="14" t="s">
        <v>27</v>
      </c>
      <c r="F286" s="21">
        <v>300000</v>
      </c>
      <c r="G286" s="10">
        <v>0</v>
      </c>
      <c r="H286" s="11" t="s">
        <v>12</v>
      </c>
    </row>
    <row r="287" spans="1:8" ht="22.5" customHeight="1">
      <c r="A287" s="19"/>
      <c r="B287" s="20"/>
      <c r="C287" s="23"/>
      <c r="D287" s="24"/>
      <c r="E287" s="14"/>
      <c r="F287" s="22"/>
      <c r="G287" s="23"/>
      <c r="H287" s="24"/>
    </row>
    <row r="288" spans="1:8" ht="22.5" customHeight="1" thickBot="1">
      <c r="A288" s="25"/>
      <c r="B288" s="26"/>
      <c r="C288" s="27">
        <f>INT(SUM(C281:C287)+SUM(D281:D287)/100)</f>
        <v>254998</v>
      </c>
      <c r="D288" s="28">
        <f>MOD(SUM(D281:D287),100)</f>
        <v>92</v>
      </c>
      <c r="E288" s="17"/>
      <c r="F288" s="18"/>
      <c r="G288" s="27">
        <f>INT(SUM(G281:G287)+SUM(H281:H287)/100)</f>
        <v>54529</v>
      </c>
      <c r="H288" s="28">
        <f>MOD(SUM(H281:H287),100)</f>
        <v>44</v>
      </c>
    </row>
    <row r="289" spans="1:8" ht="22.5" customHeight="1" thickBot="1" thickTop="1">
      <c r="A289" s="25"/>
      <c r="B289" s="26"/>
      <c r="C289" s="29">
        <f>INT(SUM(C279+C288)+SUM(D279+D288)/100)</f>
        <v>14964272</v>
      </c>
      <c r="D289" s="30">
        <f>MOD(SUM(D279+D288),100)</f>
        <v>84</v>
      </c>
      <c r="E289" s="31" t="s">
        <v>31</v>
      </c>
      <c r="F289" s="31"/>
      <c r="G289" s="29">
        <f>INT(SUM(G279+G288)+SUM(H279+H288)/100)</f>
        <v>1617327</v>
      </c>
      <c r="H289" s="30">
        <f>MOD(SUM(H279+H288),100)</f>
        <v>24</v>
      </c>
    </row>
    <row r="290" spans="1:8" ht="22.5" customHeight="1" thickTop="1">
      <c r="A290" s="25"/>
      <c r="B290" s="26"/>
      <c r="C290" s="32"/>
      <c r="D290" s="33"/>
      <c r="E290" s="34"/>
      <c r="F290" s="34"/>
      <c r="G290" s="32"/>
      <c r="H290" s="33"/>
    </row>
    <row r="291" spans="1:8" ht="22.5" customHeight="1">
      <c r="A291" s="25"/>
      <c r="B291" s="26"/>
      <c r="C291" s="32"/>
      <c r="D291" s="33"/>
      <c r="E291" s="34"/>
      <c r="F291" s="34"/>
      <c r="G291" s="32"/>
      <c r="H291" s="33"/>
    </row>
    <row r="292" spans="1:8" ht="22.5" customHeight="1">
      <c r="A292" s="25"/>
      <c r="B292" s="26"/>
      <c r="C292" s="32"/>
      <c r="D292" s="33"/>
      <c r="E292" s="34"/>
      <c r="F292" s="34"/>
      <c r="G292" s="32"/>
      <c r="H292" s="33"/>
    </row>
    <row r="293" spans="1:8" ht="22.5" customHeight="1">
      <c r="A293" s="25"/>
      <c r="B293" s="26"/>
      <c r="C293" s="32"/>
      <c r="D293" s="33"/>
      <c r="E293" s="34"/>
      <c r="F293" s="34"/>
      <c r="G293" s="32"/>
      <c r="H293" s="33"/>
    </row>
    <row r="294" spans="1:8" ht="22.5" customHeight="1">
      <c r="A294" s="25"/>
      <c r="B294" s="26"/>
      <c r="C294" s="32"/>
      <c r="D294" s="33"/>
      <c r="E294" s="34"/>
      <c r="F294" s="34"/>
      <c r="G294" s="32"/>
      <c r="H294" s="33"/>
    </row>
    <row r="295" spans="1:8" ht="22.5" customHeight="1">
      <c r="A295" s="106" t="s">
        <v>4</v>
      </c>
      <c r="B295" s="107"/>
      <c r="C295" s="107"/>
      <c r="D295" s="107"/>
      <c r="E295" s="108" t="s">
        <v>5</v>
      </c>
      <c r="F295" s="108" t="s">
        <v>6</v>
      </c>
      <c r="G295" s="106" t="s">
        <v>7</v>
      </c>
      <c r="H295" s="110"/>
    </row>
    <row r="296" spans="1:8" ht="22.5" customHeight="1">
      <c r="A296" s="111" t="s">
        <v>8</v>
      </c>
      <c r="B296" s="112"/>
      <c r="C296" s="111" t="s">
        <v>9</v>
      </c>
      <c r="D296" s="112"/>
      <c r="E296" s="109"/>
      <c r="F296" s="109"/>
      <c r="G296" s="111" t="s">
        <v>9</v>
      </c>
      <c r="H296" s="112"/>
    </row>
    <row r="297" spans="1:8" ht="22.5" customHeight="1">
      <c r="A297" s="6"/>
      <c r="B297" s="7"/>
      <c r="C297" s="6"/>
      <c r="D297" s="7"/>
      <c r="E297" s="35" t="s">
        <v>32</v>
      </c>
      <c r="F297" s="36"/>
      <c r="G297" s="6"/>
      <c r="H297" s="7"/>
    </row>
    <row r="298" spans="1:8" ht="22.5" customHeight="1">
      <c r="A298" s="10">
        <f>1229500-60000</f>
        <v>1169500</v>
      </c>
      <c r="B298" s="11" t="s">
        <v>12</v>
      </c>
      <c r="C298" s="10">
        <v>392742</v>
      </c>
      <c r="D298" s="11" t="s">
        <v>12</v>
      </c>
      <c r="E298" s="14" t="s">
        <v>33</v>
      </c>
      <c r="F298" s="22">
        <v>510000</v>
      </c>
      <c r="G298" s="10">
        <v>2000</v>
      </c>
      <c r="H298" s="11" t="s">
        <v>12</v>
      </c>
    </row>
    <row r="299" spans="1:8" ht="22.5" customHeight="1">
      <c r="A299" s="10">
        <v>0</v>
      </c>
      <c r="B299" s="11" t="s">
        <v>12</v>
      </c>
      <c r="C299" s="10">
        <v>2485840</v>
      </c>
      <c r="D299" s="11" t="s">
        <v>12</v>
      </c>
      <c r="E299" s="14" t="s">
        <v>34</v>
      </c>
      <c r="F299" s="22">
        <v>510000</v>
      </c>
      <c r="G299" s="10">
        <v>618800</v>
      </c>
      <c r="H299" s="11" t="s">
        <v>12</v>
      </c>
    </row>
    <row r="300" spans="1:8" ht="22.5" customHeight="1">
      <c r="A300" s="10">
        <v>2052720</v>
      </c>
      <c r="B300" s="11" t="s">
        <v>12</v>
      </c>
      <c r="C300" s="10">
        <v>684240</v>
      </c>
      <c r="D300" s="11" t="s">
        <v>12</v>
      </c>
      <c r="E300" s="14" t="s">
        <v>35</v>
      </c>
      <c r="F300" s="21">
        <v>521000</v>
      </c>
      <c r="G300" s="10">
        <v>171060</v>
      </c>
      <c r="H300" s="11" t="s">
        <v>12</v>
      </c>
    </row>
    <row r="301" spans="1:8" ht="22.5" customHeight="1">
      <c r="A301" s="10">
        <f>1530240+318480+151200+750480+97200+63000+453360+41040+63000</f>
        <v>3468000</v>
      </c>
      <c r="B301" s="11" t="s">
        <v>12</v>
      </c>
      <c r="C301" s="10">
        <v>1565126</v>
      </c>
      <c r="D301" s="11" t="s">
        <v>12</v>
      </c>
      <c r="E301" s="14" t="s">
        <v>36</v>
      </c>
      <c r="F301" s="21">
        <v>522000</v>
      </c>
      <c r="G301" s="10">
        <v>744928</v>
      </c>
      <c r="H301" s="11" t="s">
        <v>12</v>
      </c>
    </row>
    <row r="302" spans="1:8" ht="22.5" customHeight="1">
      <c r="A302" s="10">
        <f>171720+20280</f>
        <v>192000</v>
      </c>
      <c r="B302" s="11" t="s">
        <v>12</v>
      </c>
      <c r="C302" s="10">
        <v>60000</v>
      </c>
      <c r="D302" s="11" t="s">
        <v>12</v>
      </c>
      <c r="E302" s="14" t="s">
        <v>37</v>
      </c>
      <c r="F302" s="21">
        <v>522000</v>
      </c>
      <c r="G302" s="10">
        <v>15000</v>
      </c>
      <c r="H302" s="11" t="s">
        <v>12</v>
      </c>
    </row>
    <row r="303" spans="1:8" ht="22.5" customHeight="1">
      <c r="A303" s="10">
        <f>454000+207080+218640+36480+144720+671760+300240</f>
        <v>2032920</v>
      </c>
      <c r="B303" s="11" t="s">
        <v>12</v>
      </c>
      <c r="C303" s="10">
        <v>505520</v>
      </c>
      <c r="D303" s="11" t="s">
        <v>12</v>
      </c>
      <c r="E303" s="14" t="s">
        <v>38</v>
      </c>
      <c r="F303" s="21">
        <v>522000</v>
      </c>
      <c r="G303" s="10">
        <v>133130</v>
      </c>
      <c r="H303" s="11" t="s">
        <v>12</v>
      </c>
    </row>
    <row r="304" spans="1:8" ht="22.5" customHeight="1">
      <c r="A304" s="10">
        <v>0</v>
      </c>
      <c r="B304" s="11" t="s">
        <v>12</v>
      </c>
      <c r="C304" s="10">
        <v>108000</v>
      </c>
      <c r="D304" s="11" t="s">
        <v>12</v>
      </c>
      <c r="E304" s="14" t="s">
        <v>39</v>
      </c>
      <c r="F304" s="21">
        <v>522000</v>
      </c>
      <c r="G304" s="10">
        <v>27000</v>
      </c>
      <c r="H304" s="11" t="s">
        <v>12</v>
      </c>
    </row>
    <row r="305" spans="1:8" ht="22.5" customHeight="1">
      <c r="A305" s="10">
        <f>387300+214300+60000+86300+20000</f>
        <v>767900</v>
      </c>
      <c r="B305" s="11" t="s">
        <v>12</v>
      </c>
      <c r="C305" s="10">
        <v>120567</v>
      </c>
      <c r="D305" s="11" t="s">
        <v>12</v>
      </c>
      <c r="E305" s="14" t="s">
        <v>40</v>
      </c>
      <c r="F305" s="21">
        <v>531000</v>
      </c>
      <c r="G305" s="10">
        <v>22850</v>
      </c>
      <c r="H305" s="11" t="s">
        <v>12</v>
      </c>
    </row>
    <row r="306" spans="1:8" ht="22.5" customHeight="1">
      <c r="A306" s="10">
        <f>693000+585800+706000+200000+55000+63000+130000+460000+530000+350000+20000+60000</f>
        <v>3852800</v>
      </c>
      <c r="B306" s="11" t="s">
        <v>12</v>
      </c>
      <c r="C306" s="10">
        <v>712724</v>
      </c>
      <c r="D306" s="11">
        <v>15</v>
      </c>
      <c r="E306" s="14" t="s">
        <v>41</v>
      </c>
      <c r="F306" s="21">
        <v>532000</v>
      </c>
      <c r="G306" s="10">
        <v>275818</v>
      </c>
      <c r="H306" s="11">
        <v>90</v>
      </c>
    </row>
    <row r="307" spans="1:8" ht="22.5" customHeight="1">
      <c r="A307" s="10">
        <v>0</v>
      </c>
      <c r="B307" s="11" t="s">
        <v>12</v>
      </c>
      <c r="C307" s="10">
        <v>0</v>
      </c>
      <c r="D307" s="11" t="s">
        <v>12</v>
      </c>
      <c r="E307" s="14" t="s">
        <v>81</v>
      </c>
      <c r="F307" s="21">
        <v>532000</v>
      </c>
      <c r="G307" s="10">
        <v>0</v>
      </c>
      <c r="H307" s="11" t="s">
        <v>12</v>
      </c>
    </row>
    <row r="308" spans="1:8" ht="22.5" customHeight="1">
      <c r="A308" s="10">
        <f>655000+82000+840000+20000+380000+70000+10000</f>
        <v>2057000</v>
      </c>
      <c r="B308" s="11" t="s">
        <v>12</v>
      </c>
      <c r="C308" s="10">
        <v>253850</v>
      </c>
      <c r="D308" s="11" t="s">
        <v>12</v>
      </c>
      <c r="E308" s="14" t="s">
        <v>42</v>
      </c>
      <c r="F308" s="21">
        <v>533000</v>
      </c>
      <c r="G308" s="10">
        <v>44269</v>
      </c>
      <c r="H308" s="11" t="s">
        <v>12</v>
      </c>
    </row>
    <row r="309" spans="1:8" ht="22.5" customHeight="1">
      <c r="A309" s="10">
        <v>0</v>
      </c>
      <c r="B309" s="11" t="s">
        <v>12</v>
      </c>
      <c r="C309" s="10">
        <v>0</v>
      </c>
      <c r="D309" s="11" t="s">
        <v>12</v>
      </c>
      <c r="E309" s="14" t="s">
        <v>43</v>
      </c>
      <c r="F309" s="21">
        <v>533000</v>
      </c>
      <c r="G309" s="10">
        <v>0</v>
      </c>
      <c r="H309" s="11" t="s">
        <v>12</v>
      </c>
    </row>
    <row r="310" spans="1:8" ht="22.5" customHeight="1">
      <c r="A310" s="10">
        <v>219000</v>
      </c>
      <c r="B310" s="38" t="s">
        <v>12</v>
      </c>
      <c r="C310" s="10">
        <v>47997</v>
      </c>
      <c r="D310" s="11">
        <v>81</v>
      </c>
      <c r="E310" s="14" t="s">
        <v>44</v>
      </c>
      <c r="F310" s="21">
        <v>534000</v>
      </c>
      <c r="G310" s="10">
        <v>10985</v>
      </c>
      <c r="H310" s="11">
        <v>54</v>
      </c>
    </row>
    <row r="311" spans="1:8" ht="22.5" customHeight="1">
      <c r="A311" s="10">
        <f>124000+32200+10100+100860</f>
        <v>267160</v>
      </c>
      <c r="B311" s="20" t="s">
        <v>12</v>
      </c>
      <c r="C311" s="10">
        <v>15050</v>
      </c>
      <c r="D311" s="11" t="s">
        <v>12</v>
      </c>
      <c r="E311" s="14" t="s">
        <v>46</v>
      </c>
      <c r="F311" s="21">
        <v>541000</v>
      </c>
      <c r="G311" s="10">
        <v>0</v>
      </c>
      <c r="H311" s="11" t="s">
        <v>12</v>
      </c>
    </row>
    <row r="312" spans="1:8" ht="22.5" customHeight="1">
      <c r="A312" s="10">
        <v>0</v>
      </c>
      <c r="B312" s="20" t="s">
        <v>12</v>
      </c>
      <c r="C312" s="10">
        <v>0</v>
      </c>
      <c r="D312" s="11" t="s">
        <v>12</v>
      </c>
      <c r="E312" s="14" t="s">
        <v>80</v>
      </c>
      <c r="F312" s="21">
        <v>541000</v>
      </c>
      <c r="G312" s="10">
        <v>0</v>
      </c>
      <c r="H312" s="11" t="s">
        <v>12</v>
      </c>
    </row>
    <row r="313" spans="1:8" ht="22.5" customHeight="1">
      <c r="A313" s="10">
        <v>1607500</v>
      </c>
      <c r="B313" s="20" t="s">
        <v>12</v>
      </c>
      <c r="C313" s="10">
        <v>0</v>
      </c>
      <c r="D313" s="11" t="s">
        <v>12</v>
      </c>
      <c r="E313" s="14" t="s">
        <v>47</v>
      </c>
      <c r="F313" s="21">
        <v>542000</v>
      </c>
      <c r="G313" s="10">
        <v>0</v>
      </c>
      <c r="H313" s="11" t="s">
        <v>12</v>
      </c>
    </row>
    <row r="314" spans="1:8" ht="22.5" customHeight="1">
      <c r="A314" s="10">
        <f>30000+100000</f>
        <v>130000</v>
      </c>
      <c r="B314" s="20" t="s">
        <v>12</v>
      </c>
      <c r="C314" s="10">
        <v>0</v>
      </c>
      <c r="D314" s="11" t="s">
        <v>12</v>
      </c>
      <c r="E314" s="14" t="s">
        <v>48</v>
      </c>
      <c r="F314" s="21">
        <v>550000</v>
      </c>
      <c r="G314" s="10">
        <v>0</v>
      </c>
      <c r="H314" s="11" t="s">
        <v>12</v>
      </c>
    </row>
    <row r="315" spans="1:8" ht="22.5" customHeight="1">
      <c r="A315" s="10">
        <f>30000+1660000+70000+200000+55500+10000</f>
        <v>2025500</v>
      </c>
      <c r="B315" s="20" t="s">
        <v>12</v>
      </c>
      <c r="C315" s="10">
        <v>810000</v>
      </c>
      <c r="D315" s="11" t="s">
        <v>12</v>
      </c>
      <c r="E315" s="14" t="s">
        <v>45</v>
      </c>
      <c r="F315" s="21">
        <v>560000</v>
      </c>
      <c r="G315" s="10">
        <v>40000</v>
      </c>
      <c r="H315" s="11" t="s">
        <v>12</v>
      </c>
    </row>
    <row r="316" spans="1:8" ht="22.5" customHeight="1">
      <c r="A316" s="23">
        <v>0</v>
      </c>
      <c r="B316" s="20" t="s">
        <v>12</v>
      </c>
      <c r="C316" s="23">
        <v>0</v>
      </c>
      <c r="D316" s="24" t="s">
        <v>12</v>
      </c>
      <c r="E316" s="14" t="s">
        <v>85</v>
      </c>
      <c r="F316" s="21">
        <v>560000</v>
      </c>
      <c r="G316" s="23">
        <v>0</v>
      </c>
      <c r="H316" s="24" t="s">
        <v>12</v>
      </c>
    </row>
    <row r="317" spans="1:8" ht="22.5" customHeight="1" thickBot="1">
      <c r="A317" s="15">
        <f>INT(SUM(A297:A316)+SUM(B297:B316)/100)</f>
        <v>19842000</v>
      </c>
      <c r="B317" s="16" t="s">
        <v>12</v>
      </c>
      <c r="C317" s="27">
        <f>INT(SUM(C297:C316)+SUM(D297:D316)/100)</f>
        <v>7761656</v>
      </c>
      <c r="D317" s="28">
        <f>MOD(SUM(D297:D316),100)</f>
        <v>96</v>
      </c>
      <c r="E317" s="17"/>
      <c r="F317" s="18"/>
      <c r="G317" s="27">
        <f>INT(SUM(G298:G316)+SUM(H298:H316)/100)</f>
        <v>2105841</v>
      </c>
      <c r="H317" s="28">
        <f>MOD(SUM(H297:H316),100)</f>
        <v>44</v>
      </c>
    </row>
    <row r="318" spans="1:8" ht="22.5" customHeight="1" thickTop="1">
      <c r="A318" s="32"/>
      <c r="B318" s="33"/>
      <c r="C318" s="78"/>
      <c r="D318" s="79"/>
      <c r="E318" s="17"/>
      <c r="F318" s="18"/>
      <c r="G318" s="78"/>
      <c r="H318" s="79"/>
    </row>
    <row r="319" spans="1:8" ht="22.5" customHeight="1">
      <c r="A319" s="32"/>
      <c r="B319" s="33"/>
      <c r="C319" s="10"/>
      <c r="D319" s="11"/>
      <c r="E319" s="14"/>
      <c r="F319" s="22"/>
      <c r="G319" s="37"/>
      <c r="H319" s="38"/>
    </row>
    <row r="320" spans="1:8" ht="22.5" customHeight="1">
      <c r="A320" s="19"/>
      <c r="B320" s="20"/>
      <c r="C320" s="10">
        <v>0</v>
      </c>
      <c r="D320" s="11" t="s">
        <v>12</v>
      </c>
      <c r="E320" s="14" t="s">
        <v>25</v>
      </c>
      <c r="F320" s="22">
        <v>110602</v>
      </c>
      <c r="G320" s="10">
        <v>0</v>
      </c>
      <c r="H320" s="38" t="s">
        <v>12</v>
      </c>
    </row>
    <row r="321" spans="1:8" ht="22.5" customHeight="1">
      <c r="A321" s="19"/>
      <c r="B321" s="20"/>
      <c r="C321" s="10">
        <v>224494</v>
      </c>
      <c r="D321" s="11" t="s">
        <v>12</v>
      </c>
      <c r="E321" s="14" t="s">
        <v>26</v>
      </c>
      <c r="F321" s="22">
        <v>110605</v>
      </c>
      <c r="G321" s="10">
        <v>27626</v>
      </c>
      <c r="H321" s="11" t="s">
        <v>12</v>
      </c>
    </row>
    <row r="322" spans="1:8" ht="22.5" customHeight="1">
      <c r="A322" s="19"/>
      <c r="B322" s="20"/>
      <c r="C322" s="10">
        <v>398008</v>
      </c>
      <c r="D322" s="11">
        <v>42</v>
      </c>
      <c r="E322" s="14" t="s">
        <v>49</v>
      </c>
      <c r="F322" s="21">
        <v>210402</v>
      </c>
      <c r="G322" s="10">
        <v>0</v>
      </c>
      <c r="H322" s="11" t="s">
        <v>12</v>
      </c>
    </row>
    <row r="323" spans="1:8" ht="22.5" customHeight="1">
      <c r="A323" s="19"/>
      <c r="B323" s="20"/>
      <c r="C323" s="10">
        <v>59900</v>
      </c>
      <c r="D323" s="11">
        <v>11</v>
      </c>
      <c r="E323" s="14" t="s">
        <v>51</v>
      </c>
      <c r="F323" s="21">
        <v>230100</v>
      </c>
      <c r="G323" s="10">
        <v>4290</v>
      </c>
      <c r="H323" s="11">
        <v>49</v>
      </c>
    </row>
    <row r="324" spans="1:8" ht="22.5" customHeight="1">
      <c r="A324" s="19"/>
      <c r="B324" s="20"/>
      <c r="C324" s="23">
        <v>0</v>
      </c>
      <c r="D324" s="24" t="s">
        <v>12</v>
      </c>
      <c r="E324" s="14" t="s">
        <v>50</v>
      </c>
      <c r="F324" s="21">
        <v>300000</v>
      </c>
      <c r="G324" s="10">
        <v>0</v>
      </c>
      <c r="H324" s="11" t="s">
        <v>12</v>
      </c>
    </row>
    <row r="325" spans="1:8" ht="22.5" customHeight="1" thickBot="1">
      <c r="A325" s="25"/>
      <c r="B325" s="26"/>
      <c r="C325" s="27">
        <f>INT(SUM(C320:C324)+SUM(D320:D324)/100)</f>
        <v>682402</v>
      </c>
      <c r="D325" s="28">
        <f>MOD(SUM(D320:D324),100)</f>
        <v>53</v>
      </c>
      <c r="E325" s="18"/>
      <c r="F325" s="18"/>
      <c r="G325" s="15">
        <f>INT(SUM(G320:G324)+SUM(H320:H324)/100)</f>
        <v>31916</v>
      </c>
      <c r="H325" s="16">
        <f>MOD(SUM(H320:H324),100)</f>
        <v>49</v>
      </c>
    </row>
    <row r="326" spans="1:8" ht="22.5" customHeight="1" thickBot="1" thickTop="1">
      <c r="A326" s="25"/>
      <c r="B326" s="26"/>
      <c r="C326" s="39">
        <f>INT(SUM(C317+C325)+SUM(D317+D325)/100)</f>
        <v>8444059</v>
      </c>
      <c r="D326" s="40">
        <f>MOD(SUM(D317+D325),100)</f>
        <v>49</v>
      </c>
      <c r="E326" s="18" t="s">
        <v>52</v>
      </c>
      <c r="F326" s="18"/>
      <c r="G326" s="27">
        <f>INT(SUM(G317+G325)+SUM(H317+H325)/100)</f>
        <v>2137757</v>
      </c>
      <c r="H326" s="28">
        <f>MOD(SUM(H317+H325),100)</f>
        <v>93</v>
      </c>
    </row>
    <row r="327" spans="1:8" ht="22.5" customHeight="1" thickTop="1">
      <c r="A327" s="19"/>
      <c r="B327" s="20"/>
      <c r="C327" s="74">
        <f>INT(SUM(C289-C326)+SUM(D289-D326)/100)</f>
        <v>6520213</v>
      </c>
      <c r="D327" s="75">
        <f>MOD(SUM(D289-D326),100)</f>
        <v>35</v>
      </c>
      <c r="E327" s="41" t="s">
        <v>53</v>
      </c>
      <c r="F327" s="44"/>
      <c r="G327" s="74"/>
      <c r="H327" s="75"/>
    </row>
    <row r="328" spans="1:8" ht="22.5" customHeight="1">
      <c r="A328" s="19"/>
      <c r="B328" s="20"/>
      <c r="C328" s="10"/>
      <c r="D328" s="11"/>
      <c r="E328" s="21" t="s">
        <v>54</v>
      </c>
      <c r="F328" s="21"/>
      <c r="G328" s="10"/>
      <c r="H328" s="11"/>
    </row>
    <row r="329" spans="1:8" ht="22.5" customHeight="1">
      <c r="A329" s="19"/>
      <c r="B329" s="42"/>
      <c r="C329" s="72"/>
      <c r="D329" s="45"/>
      <c r="E329" s="43" t="s">
        <v>55</v>
      </c>
      <c r="F329" s="44"/>
      <c r="G329" s="72">
        <f>INT(SUM(G326-G289)+SUM(H326-H289)/100)</f>
        <v>520430</v>
      </c>
      <c r="H329" s="45">
        <f>MOD(SUM(H326-H289),100)</f>
        <v>69</v>
      </c>
    </row>
    <row r="330" spans="1:8" ht="22.5" customHeight="1" thickBot="1">
      <c r="A330" s="25"/>
      <c r="B330" s="26"/>
      <c r="C330" s="27">
        <f>INT(SUM(C262+C327)+SUM(D262+D327)/100)</f>
        <v>29068080</v>
      </c>
      <c r="D330" s="28">
        <f>MOD(SUM(D262+D327),100)</f>
        <v>31</v>
      </c>
      <c r="E330" s="18" t="s">
        <v>56</v>
      </c>
      <c r="F330" s="31"/>
      <c r="G330" s="27">
        <f>INT(SUM(G262-G329)+SUM(H262-H329)/100)</f>
        <v>29068080</v>
      </c>
      <c r="H330" s="28">
        <f>MOD(SUM(H262-H329),100)</f>
        <v>31</v>
      </c>
    </row>
    <row r="331" spans="1:8" ht="22.5" customHeight="1" thickTop="1">
      <c r="A331" s="25"/>
      <c r="B331" s="26"/>
      <c r="C331" s="32"/>
      <c r="D331" s="33"/>
      <c r="E331" s="34"/>
      <c r="F331" s="34"/>
      <c r="G331" s="32"/>
      <c r="H331" s="33"/>
    </row>
    <row r="332" spans="1:8" ht="22.5" customHeight="1">
      <c r="A332" s="25"/>
      <c r="B332" s="26"/>
      <c r="C332" s="32"/>
      <c r="D332" s="33"/>
      <c r="E332" s="34"/>
      <c r="F332" s="34"/>
      <c r="G332" s="32"/>
      <c r="H332" s="33"/>
    </row>
    <row r="333" spans="1:8" ht="22.5" customHeight="1">
      <c r="A333" s="25"/>
      <c r="B333" s="26"/>
      <c r="C333" s="67" t="s">
        <v>77</v>
      </c>
      <c r="D333" s="33"/>
      <c r="E333" s="70"/>
      <c r="F333" s="34"/>
      <c r="G333" s="61"/>
      <c r="H333" s="33"/>
    </row>
    <row r="334" spans="1:8" ht="22.5" customHeight="1">
      <c r="A334" s="105" t="s">
        <v>57</v>
      </c>
      <c r="B334" s="105"/>
      <c r="C334" s="105"/>
      <c r="D334" s="105"/>
      <c r="E334" s="46" t="s">
        <v>57</v>
      </c>
      <c r="F334" s="105" t="s">
        <v>57</v>
      </c>
      <c r="G334" s="105"/>
      <c r="H334" s="105"/>
    </row>
    <row r="335" spans="1:8" ht="22.5" customHeight="1">
      <c r="A335" s="105" t="s">
        <v>58</v>
      </c>
      <c r="B335" s="105"/>
      <c r="C335" s="105"/>
      <c r="D335" s="105"/>
      <c r="E335" s="46" t="s">
        <v>83</v>
      </c>
      <c r="F335" s="105" t="s">
        <v>73</v>
      </c>
      <c r="G335" s="105"/>
      <c r="H335" s="105"/>
    </row>
    <row r="336" spans="1:8" ht="22.5" customHeight="1">
      <c r="A336" s="105" t="s">
        <v>72</v>
      </c>
      <c r="B336" s="105"/>
      <c r="C336" s="105"/>
      <c r="D336" s="105"/>
      <c r="E336" s="46" t="s">
        <v>60</v>
      </c>
      <c r="F336" s="105" t="s">
        <v>59</v>
      </c>
      <c r="G336" s="105"/>
      <c r="H336" s="105"/>
    </row>
    <row r="341" spans="1:8" ht="22.5" customHeight="1">
      <c r="A341" s="1" t="s">
        <v>0</v>
      </c>
      <c r="F341" s="113" t="s">
        <v>89</v>
      </c>
      <c r="G341" s="113"/>
      <c r="H341" s="113"/>
    </row>
    <row r="342" ht="22.5" customHeight="1">
      <c r="A342" s="1" t="s">
        <v>1</v>
      </c>
    </row>
    <row r="343" spans="1:8" ht="22.5" customHeight="1">
      <c r="A343" s="4" t="s">
        <v>2</v>
      </c>
      <c r="E343" s="5" t="s">
        <v>3</v>
      </c>
      <c r="F343" s="114" t="s">
        <v>100</v>
      </c>
      <c r="G343" s="114"/>
      <c r="H343" s="114"/>
    </row>
    <row r="344" spans="1:8" ht="22.5" customHeight="1">
      <c r="A344" s="106" t="s">
        <v>4</v>
      </c>
      <c r="B344" s="107"/>
      <c r="C344" s="107"/>
      <c r="D344" s="110"/>
      <c r="E344" s="115" t="s">
        <v>5</v>
      </c>
      <c r="F344" s="108" t="s">
        <v>6</v>
      </c>
      <c r="G344" s="107" t="s">
        <v>7</v>
      </c>
      <c r="H344" s="110"/>
    </row>
    <row r="345" spans="1:8" ht="22.5" customHeight="1">
      <c r="A345" s="111" t="s">
        <v>8</v>
      </c>
      <c r="B345" s="112"/>
      <c r="C345" s="117" t="s">
        <v>9</v>
      </c>
      <c r="D345" s="112"/>
      <c r="E345" s="116"/>
      <c r="F345" s="109"/>
      <c r="G345" s="117" t="s">
        <v>9</v>
      </c>
      <c r="H345" s="112"/>
    </row>
    <row r="346" spans="1:8" ht="22.5" customHeight="1">
      <c r="A346" s="6"/>
      <c r="B346" s="7"/>
      <c r="C346" s="6">
        <v>22547866</v>
      </c>
      <c r="D346" s="7">
        <v>96</v>
      </c>
      <c r="E346" s="8" t="s">
        <v>10</v>
      </c>
      <c r="F346" s="9"/>
      <c r="G346" s="6">
        <v>29068080</v>
      </c>
      <c r="H346" s="7">
        <v>31</v>
      </c>
    </row>
    <row r="347" spans="1:8" ht="22.5" customHeight="1">
      <c r="A347" s="10"/>
      <c r="B347" s="11"/>
      <c r="C347" s="10"/>
      <c r="D347" s="11"/>
      <c r="E347" s="12" t="s">
        <v>11</v>
      </c>
      <c r="F347" s="13"/>
      <c r="G347" s="10"/>
      <c r="H347" s="11"/>
    </row>
    <row r="348" spans="1:8" ht="22.5" customHeight="1">
      <c r="A348" s="10">
        <v>116500</v>
      </c>
      <c r="B348" s="11" t="s">
        <v>12</v>
      </c>
      <c r="C348" s="10">
        <v>32975</v>
      </c>
      <c r="D348" s="11">
        <v>90</v>
      </c>
      <c r="E348" s="14" t="s">
        <v>13</v>
      </c>
      <c r="F348" s="13">
        <v>411000</v>
      </c>
      <c r="G348" s="10">
        <v>27480</v>
      </c>
      <c r="H348" s="11">
        <v>41</v>
      </c>
    </row>
    <row r="349" spans="1:8" ht="22.5" customHeight="1">
      <c r="A349" s="62">
        <v>155000</v>
      </c>
      <c r="B349" s="63" t="s">
        <v>12</v>
      </c>
      <c r="C349" s="62">
        <v>158</v>
      </c>
      <c r="D349" s="63">
        <v>20</v>
      </c>
      <c r="E349" s="64" t="s">
        <v>14</v>
      </c>
      <c r="F349" s="65">
        <v>412000</v>
      </c>
      <c r="G349" s="62">
        <v>58</v>
      </c>
      <c r="H349" s="63">
        <v>20</v>
      </c>
    </row>
    <row r="350" spans="1:8" ht="22.5" customHeight="1">
      <c r="A350" s="10">
        <v>175000</v>
      </c>
      <c r="B350" s="11" t="s">
        <v>12</v>
      </c>
      <c r="C350" s="10">
        <v>114574</v>
      </c>
      <c r="D350" s="11">
        <v>6</v>
      </c>
      <c r="E350" s="14" t="s">
        <v>15</v>
      </c>
      <c r="F350" s="13">
        <v>413000</v>
      </c>
      <c r="G350" s="10">
        <v>7754</v>
      </c>
      <c r="H350" s="11">
        <v>90</v>
      </c>
    </row>
    <row r="351" spans="1:8" ht="22.5" customHeight="1">
      <c r="A351" s="10">
        <v>146000</v>
      </c>
      <c r="B351" s="11" t="s">
        <v>12</v>
      </c>
      <c r="C351" s="10">
        <v>130820</v>
      </c>
      <c r="D351" s="11" t="s">
        <v>12</v>
      </c>
      <c r="E351" s="14" t="s">
        <v>16</v>
      </c>
      <c r="F351" s="13">
        <v>414000</v>
      </c>
      <c r="G351" s="10">
        <v>35420</v>
      </c>
      <c r="H351" s="11" t="s">
        <v>12</v>
      </c>
    </row>
    <row r="352" spans="1:8" ht="22.5" customHeight="1">
      <c r="A352" s="10">
        <v>30000</v>
      </c>
      <c r="B352" s="11" t="s">
        <v>12</v>
      </c>
      <c r="C352" s="10">
        <v>300</v>
      </c>
      <c r="D352" s="11" t="s">
        <v>12</v>
      </c>
      <c r="E352" s="14" t="s">
        <v>17</v>
      </c>
      <c r="F352" s="13">
        <v>415000</v>
      </c>
      <c r="G352" s="10">
        <v>0</v>
      </c>
      <c r="H352" s="11" t="s">
        <v>12</v>
      </c>
    </row>
    <row r="353" spans="1:8" ht="22.5" customHeight="1">
      <c r="A353" s="62">
        <v>12619500</v>
      </c>
      <c r="B353" s="63" t="s">
        <v>12</v>
      </c>
      <c r="C353" s="62">
        <v>5337116</v>
      </c>
      <c r="D353" s="63">
        <v>48</v>
      </c>
      <c r="E353" s="64" t="s">
        <v>19</v>
      </c>
      <c r="F353" s="65">
        <v>420000</v>
      </c>
      <c r="G353" s="62">
        <v>1785172</v>
      </c>
      <c r="H353" s="63">
        <v>21</v>
      </c>
    </row>
    <row r="354" spans="1:8" ht="22.5" customHeight="1">
      <c r="A354" s="10">
        <v>6600000</v>
      </c>
      <c r="B354" s="11" t="s">
        <v>12</v>
      </c>
      <c r="C354" s="10">
        <v>7094425</v>
      </c>
      <c r="D354" s="11" t="s">
        <v>12</v>
      </c>
      <c r="E354" s="14" t="s">
        <v>20</v>
      </c>
      <c r="F354" s="13">
        <v>431002</v>
      </c>
      <c r="G354" s="10">
        <v>0</v>
      </c>
      <c r="H354" s="11" t="s">
        <v>12</v>
      </c>
    </row>
    <row r="355" spans="1:8" ht="22.5" customHeight="1">
      <c r="A355" s="10">
        <v>0</v>
      </c>
      <c r="B355" s="11" t="s">
        <v>12</v>
      </c>
      <c r="C355" s="10">
        <v>6716400</v>
      </c>
      <c r="D355" s="11" t="s">
        <v>12</v>
      </c>
      <c r="E355" s="14" t="s">
        <v>21</v>
      </c>
      <c r="F355" s="13">
        <v>441000</v>
      </c>
      <c r="G355" s="10">
        <v>3358200</v>
      </c>
      <c r="H355" s="11" t="s">
        <v>12</v>
      </c>
    </row>
    <row r="356" spans="1:8" ht="22.5" customHeight="1">
      <c r="A356" s="10">
        <v>0</v>
      </c>
      <c r="B356" s="11" t="s">
        <v>12</v>
      </c>
      <c r="C356" s="10">
        <v>768000</v>
      </c>
      <c r="D356" s="11" t="s">
        <v>12</v>
      </c>
      <c r="E356" s="14" t="s">
        <v>22</v>
      </c>
      <c r="F356" s="13">
        <v>441000</v>
      </c>
      <c r="G356" s="10">
        <v>384000</v>
      </c>
      <c r="H356" s="11" t="s">
        <v>12</v>
      </c>
    </row>
    <row r="357" spans="1:8" ht="22.5" customHeight="1">
      <c r="A357" s="10">
        <v>0</v>
      </c>
      <c r="B357" s="11" t="s">
        <v>12</v>
      </c>
      <c r="C357" s="10">
        <v>0</v>
      </c>
      <c r="D357" s="11" t="s">
        <v>12</v>
      </c>
      <c r="E357" s="68" t="s">
        <v>78</v>
      </c>
      <c r="F357" s="13">
        <v>441000</v>
      </c>
      <c r="G357" s="10">
        <v>0</v>
      </c>
      <c r="H357" s="11" t="s">
        <v>12</v>
      </c>
    </row>
    <row r="358" spans="1:8" ht="22.5" customHeight="1">
      <c r="A358" s="10">
        <v>0</v>
      </c>
      <c r="B358" s="11" t="s">
        <v>12</v>
      </c>
      <c r="C358" s="10">
        <v>140940</v>
      </c>
      <c r="D358" s="11" t="s">
        <v>12</v>
      </c>
      <c r="E358" s="14" t="s">
        <v>23</v>
      </c>
      <c r="F358" s="13">
        <v>441000</v>
      </c>
      <c r="G358" s="10">
        <v>28350</v>
      </c>
      <c r="H358" s="11" t="s">
        <v>12</v>
      </c>
    </row>
    <row r="359" spans="1:8" ht="22.5" customHeight="1">
      <c r="A359" s="10">
        <v>0</v>
      </c>
      <c r="B359" s="11" t="s">
        <v>12</v>
      </c>
      <c r="C359" s="10">
        <v>0</v>
      </c>
      <c r="D359" s="11" t="s">
        <v>12</v>
      </c>
      <c r="E359" s="14" t="s">
        <v>24</v>
      </c>
      <c r="F359" s="13">
        <v>441000</v>
      </c>
      <c r="G359" s="10">
        <v>0</v>
      </c>
      <c r="H359" s="11" t="s">
        <v>12</v>
      </c>
    </row>
    <row r="360" spans="1:8" ht="22.5" customHeight="1">
      <c r="A360" s="10">
        <v>0</v>
      </c>
      <c r="B360" s="11" t="s">
        <v>12</v>
      </c>
      <c r="C360" s="10">
        <v>0</v>
      </c>
      <c r="D360" s="11" t="s">
        <v>12</v>
      </c>
      <c r="E360" s="14" t="s">
        <v>87</v>
      </c>
      <c r="F360" s="13">
        <v>441000</v>
      </c>
      <c r="G360" s="10">
        <v>0</v>
      </c>
      <c r="H360" s="11" t="s">
        <v>12</v>
      </c>
    </row>
    <row r="361" spans="1:8" ht="22.5" customHeight="1">
      <c r="A361" s="10">
        <v>0</v>
      </c>
      <c r="B361" s="11" t="s">
        <v>12</v>
      </c>
      <c r="C361" s="10">
        <v>0</v>
      </c>
      <c r="D361" s="11" t="s">
        <v>12</v>
      </c>
      <c r="E361" s="68" t="s">
        <v>79</v>
      </c>
      <c r="F361" s="13">
        <v>441000</v>
      </c>
      <c r="G361" s="10">
        <v>0</v>
      </c>
      <c r="H361" s="11" t="s">
        <v>12</v>
      </c>
    </row>
    <row r="362" spans="1:8" ht="22.5" customHeight="1">
      <c r="A362" s="10">
        <v>0</v>
      </c>
      <c r="B362" s="11" t="s">
        <v>12</v>
      </c>
      <c r="C362" s="10">
        <v>0</v>
      </c>
      <c r="D362" s="11" t="s">
        <v>12</v>
      </c>
      <c r="E362" s="14" t="s">
        <v>82</v>
      </c>
      <c r="F362" s="13">
        <v>441000</v>
      </c>
      <c r="G362" s="10">
        <v>0</v>
      </c>
      <c r="H362" s="11" t="s">
        <v>12</v>
      </c>
    </row>
    <row r="363" spans="1:8" ht="22.5" customHeight="1" thickBot="1">
      <c r="A363" s="15">
        <f>INT(SUM(A348:A362)+SUM(B348:B362)/100)</f>
        <v>19842000</v>
      </c>
      <c r="B363" s="16" t="s">
        <v>12</v>
      </c>
      <c r="C363" s="15">
        <f>INT(SUM(C348:C362)+SUM(D348:D362)/100)</f>
        <v>20335709</v>
      </c>
      <c r="D363" s="16">
        <f>MOD(SUM(D348:D362),100)</f>
        <v>64</v>
      </c>
      <c r="E363" s="17"/>
      <c r="F363" s="18"/>
      <c r="G363" s="15">
        <f>INT(SUM(G348:G362)+SUM(H348:H362)/100)</f>
        <v>5626435</v>
      </c>
      <c r="H363" s="16">
        <f>MOD(SUM(H348:H362),100)</f>
        <v>72</v>
      </c>
    </row>
    <row r="364" spans="1:8" ht="22.5" customHeight="1" thickTop="1">
      <c r="A364" s="19"/>
      <c r="B364" s="20"/>
      <c r="C364" s="10"/>
      <c r="D364" s="11"/>
      <c r="E364" s="14"/>
      <c r="F364" s="21"/>
      <c r="G364" s="10"/>
      <c r="H364" s="11"/>
    </row>
    <row r="365" spans="1:8" ht="22.5" customHeight="1">
      <c r="A365" s="19"/>
      <c r="B365" s="20"/>
      <c r="C365" s="10">
        <v>0</v>
      </c>
      <c r="D365" s="11" t="s">
        <v>12</v>
      </c>
      <c r="E365" s="14" t="s">
        <v>61</v>
      </c>
      <c r="F365" s="22">
        <v>110601</v>
      </c>
      <c r="G365" s="10">
        <v>0</v>
      </c>
      <c r="H365" s="11" t="s">
        <v>12</v>
      </c>
    </row>
    <row r="366" spans="1:8" ht="22.5" customHeight="1">
      <c r="A366" s="19"/>
      <c r="B366" s="20"/>
      <c r="C366" s="10">
        <v>238</v>
      </c>
      <c r="D366" s="11">
        <v>28</v>
      </c>
      <c r="E366" s="14" t="s">
        <v>25</v>
      </c>
      <c r="F366" s="22">
        <v>110602</v>
      </c>
      <c r="G366" s="10">
        <v>71</v>
      </c>
      <c r="H366" s="11">
        <v>96</v>
      </c>
    </row>
    <row r="367" spans="1:8" ht="22.5" customHeight="1">
      <c r="A367" s="19"/>
      <c r="B367" s="20"/>
      <c r="C367" s="10">
        <f>160108+40510</f>
        <v>200618</v>
      </c>
      <c r="D367" s="11" t="s">
        <v>12</v>
      </c>
      <c r="E367" s="14" t="s">
        <v>26</v>
      </c>
      <c r="F367" s="22">
        <v>110605</v>
      </c>
      <c r="G367" s="10">
        <v>0</v>
      </c>
      <c r="H367" s="11" t="s">
        <v>12</v>
      </c>
    </row>
    <row r="368" spans="1:8" ht="22.5" customHeight="1">
      <c r="A368" s="19"/>
      <c r="B368" s="20"/>
      <c r="C368" s="10">
        <v>11787</v>
      </c>
      <c r="D368" s="11">
        <v>89</v>
      </c>
      <c r="E368" s="14" t="s">
        <v>29</v>
      </c>
      <c r="F368" s="21">
        <v>230100</v>
      </c>
      <c r="G368" s="10">
        <v>2912</v>
      </c>
      <c r="H368" s="11">
        <v>29</v>
      </c>
    </row>
    <row r="369" spans="1:8" ht="22.5" customHeight="1">
      <c r="A369" s="19"/>
      <c r="B369" s="20"/>
      <c r="C369" s="10">
        <v>54207</v>
      </c>
      <c r="D369" s="11" t="s">
        <v>12</v>
      </c>
      <c r="E369" s="14" t="s">
        <v>30</v>
      </c>
      <c r="F369" s="21">
        <v>230199</v>
      </c>
      <c r="G369" s="10">
        <v>8868</v>
      </c>
      <c r="H369" s="11" t="s">
        <v>12</v>
      </c>
    </row>
    <row r="370" spans="1:8" ht="22.5" customHeight="1">
      <c r="A370" s="19"/>
      <c r="B370" s="20"/>
      <c r="C370" s="10">
        <v>0</v>
      </c>
      <c r="D370" s="11" t="s">
        <v>12</v>
      </c>
      <c r="E370" s="14" t="s">
        <v>27</v>
      </c>
      <c r="F370" s="21">
        <v>300000</v>
      </c>
      <c r="G370" s="10">
        <v>0</v>
      </c>
      <c r="H370" s="11" t="s">
        <v>12</v>
      </c>
    </row>
    <row r="371" spans="1:8" ht="22.5" customHeight="1">
      <c r="A371" s="19"/>
      <c r="B371" s="20"/>
      <c r="C371" s="23"/>
      <c r="D371" s="24"/>
      <c r="E371" s="14"/>
      <c r="F371" s="22"/>
      <c r="G371" s="23"/>
      <c r="H371" s="24"/>
    </row>
    <row r="372" spans="1:8" ht="22.5" customHeight="1" thickBot="1">
      <c r="A372" s="25"/>
      <c r="B372" s="26"/>
      <c r="C372" s="27">
        <f>INT(SUM(C365:C371)+SUM(D365:D371)/100)</f>
        <v>266851</v>
      </c>
      <c r="D372" s="28">
        <f>MOD(SUM(D365:D371),100)</f>
        <v>17</v>
      </c>
      <c r="E372" s="17"/>
      <c r="F372" s="18"/>
      <c r="G372" s="27">
        <f>INT(SUM(G365:G371)+SUM(H365:H371)/100)</f>
        <v>11852</v>
      </c>
      <c r="H372" s="28">
        <f>MOD(SUM(H365:H371),100)</f>
        <v>25</v>
      </c>
    </row>
    <row r="373" spans="1:8" ht="22.5" customHeight="1" thickBot="1" thickTop="1">
      <c r="A373" s="25"/>
      <c r="B373" s="26"/>
      <c r="C373" s="29">
        <f>INT(SUM(C363+C372)+SUM(D363+D372)/100)</f>
        <v>20602560</v>
      </c>
      <c r="D373" s="30">
        <f>MOD(SUM(D363+D372),100)</f>
        <v>81</v>
      </c>
      <c r="E373" s="31" t="s">
        <v>31</v>
      </c>
      <c r="F373" s="31"/>
      <c r="G373" s="29">
        <f>INT(SUM(G363+G372)+SUM(H363+H372)/100)</f>
        <v>5638287</v>
      </c>
      <c r="H373" s="30">
        <f>MOD(SUM(H363+H372),100)</f>
        <v>97</v>
      </c>
    </row>
    <row r="374" spans="1:8" ht="22.5" customHeight="1" thickTop="1">
      <c r="A374" s="25"/>
      <c r="B374" s="26"/>
      <c r="C374" s="32"/>
      <c r="D374" s="33"/>
      <c r="E374" s="34"/>
      <c r="F374" s="34"/>
      <c r="G374" s="32"/>
      <c r="H374" s="33"/>
    </row>
    <row r="375" spans="1:8" ht="22.5" customHeight="1">
      <c r="A375" s="25"/>
      <c r="B375" s="26"/>
      <c r="C375" s="32"/>
      <c r="D375" s="33"/>
      <c r="E375" s="34"/>
      <c r="F375" s="34"/>
      <c r="G375" s="32"/>
      <c r="H375" s="33"/>
    </row>
    <row r="376" spans="1:8" ht="22.5" customHeight="1">
      <c r="A376" s="25"/>
      <c r="B376" s="26"/>
      <c r="C376" s="32"/>
      <c r="D376" s="33"/>
      <c r="E376" s="34"/>
      <c r="F376" s="34"/>
      <c r="G376" s="32"/>
      <c r="H376" s="33"/>
    </row>
    <row r="377" spans="1:8" ht="22.5" customHeight="1">
      <c r="A377" s="25"/>
      <c r="B377" s="26"/>
      <c r="C377" s="32"/>
      <c r="D377" s="33"/>
      <c r="E377" s="34"/>
      <c r="F377" s="34"/>
      <c r="G377" s="32"/>
      <c r="H377" s="33"/>
    </row>
    <row r="378" spans="1:8" ht="22.5" customHeight="1">
      <c r="A378" s="25"/>
      <c r="B378" s="26"/>
      <c r="C378" s="32"/>
      <c r="D378" s="33"/>
      <c r="E378" s="34"/>
      <c r="F378" s="34"/>
      <c r="G378" s="32"/>
      <c r="H378" s="33"/>
    </row>
    <row r="379" spans="1:8" ht="22.5" customHeight="1">
      <c r="A379" s="106" t="s">
        <v>4</v>
      </c>
      <c r="B379" s="107"/>
      <c r="C379" s="107"/>
      <c r="D379" s="107"/>
      <c r="E379" s="108" t="s">
        <v>5</v>
      </c>
      <c r="F379" s="108" t="s">
        <v>6</v>
      </c>
      <c r="G379" s="106" t="s">
        <v>7</v>
      </c>
      <c r="H379" s="110"/>
    </row>
    <row r="380" spans="1:8" ht="22.5" customHeight="1">
      <c r="A380" s="111" t="s">
        <v>8</v>
      </c>
      <c r="B380" s="112"/>
      <c r="C380" s="111" t="s">
        <v>9</v>
      </c>
      <c r="D380" s="112"/>
      <c r="E380" s="109"/>
      <c r="F380" s="109"/>
      <c r="G380" s="111" t="s">
        <v>9</v>
      </c>
      <c r="H380" s="112"/>
    </row>
    <row r="381" spans="1:8" ht="22.5" customHeight="1">
      <c r="A381" s="6"/>
      <c r="B381" s="7"/>
      <c r="C381" s="6"/>
      <c r="D381" s="7"/>
      <c r="E381" s="35" t="s">
        <v>32</v>
      </c>
      <c r="F381" s="36"/>
      <c r="G381" s="6"/>
      <c r="H381" s="7"/>
    </row>
    <row r="382" spans="1:8" ht="22.5" customHeight="1">
      <c r="A382" s="10">
        <f>1229500-60000-10000-10000</f>
        <v>1149500</v>
      </c>
      <c r="B382" s="11" t="s">
        <v>12</v>
      </c>
      <c r="C382" s="10">
        <v>480296</v>
      </c>
      <c r="D382" s="11" t="s">
        <v>12</v>
      </c>
      <c r="E382" s="14" t="s">
        <v>33</v>
      </c>
      <c r="F382" s="22">
        <v>510000</v>
      </c>
      <c r="G382" s="10">
        <v>87554</v>
      </c>
      <c r="H382" s="11" t="s">
        <v>12</v>
      </c>
    </row>
    <row r="383" spans="1:8" ht="22.5" customHeight="1">
      <c r="A383" s="10">
        <v>0</v>
      </c>
      <c r="B383" s="11" t="s">
        <v>12</v>
      </c>
      <c r="C383" s="10">
        <v>3107340</v>
      </c>
      <c r="D383" s="11" t="s">
        <v>12</v>
      </c>
      <c r="E383" s="14" t="s">
        <v>34</v>
      </c>
      <c r="F383" s="22">
        <v>510000</v>
      </c>
      <c r="G383" s="10">
        <v>621500</v>
      </c>
      <c r="H383" s="11" t="s">
        <v>12</v>
      </c>
    </row>
    <row r="384" spans="1:8" ht="22.5" customHeight="1">
      <c r="A384" s="10">
        <v>2052720</v>
      </c>
      <c r="B384" s="11" t="s">
        <v>12</v>
      </c>
      <c r="C384" s="10">
        <v>855300</v>
      </c>
      <c r="D384" s="11" t="s">
        <v>12</v>
      </c>
      <c r="E384" s="14" t="s">
        <v>35</v>
      </c>
      <c r="F384" s="21">
        <v>521000</v>
      </c>
      <c r="G384" s="10">
        <v>171060</v>
      </c>
      <c r="H384" s="11" t="s">
        <v>12</v>
      </c>
    </row>
    <row r="385" spans="1:8" ht="22.5" customHeight="1">
      <c r="A385" s="10">
        <f>1530240+318480+151200+750480+97200+63000+453360+41040+63000</f>
        <v>3468000</v>
      </c>
      <c r="B385" s="11" t="s">
        <v>12</v>
      </c>
      <c r="C385" s="10">
        <v>1860791</v>
      </c>
      <c r="D385" s="11" t="s">
        <v>12</v>
      </c>
      <c r="E385" s="14" t="s">
        <v>36</v>
      </c>
      <c r="F385" s="21">
        <v>522000</v>
      </c>
      <c r="G385" s="10">
        <v>295665</v>
      </c>
      <c r="H385" s="11" t="s">
        <v>12</v>
      </c>
    </row>
    <row r="386" spans="1:8" ht="22.5" customHeight="1">
      <c r="A386" s="10">
        <f>171720+20280</f>
        <v>192000</v>
      </c>
      <c r="B386" s="11" t="s">
        <v>12</v>
      </c>
      <c r="C386" s="10">
        <v>75000</v>
      </c>
      <c r="D386" s="11" t="s">
        <v>12</v>
      </c>
      <c r="E386" s="14" t="s">
        <v>37</v>
      </c>
      <c r="F386" s="21">
        <v>522000</v>
      </c>
      <c r="G386" s="10">
        <v>15000</v>
      </c>
      <c r="H386" s="11" t="s">
        <v>12</v>
      </c>
    </row>
    <row r="387" spans="1:8" ht="22.5" customHeight="1">
      <c r="A387" s="10">
        <f>454000+207080+218640+36480+144720+671760+300240</f>
        <v>2032920</v>
      </c>
      <c r="B387" s="11" t="s">
        <v>12</v>
      </c>
      <c r="C387" s="10">
        <v>638650</v>
      </c>
      <c r="D387" s="11" t="s">
        <v>12</v>
      </c>
      <c r="E387" s="14" t="s">
        <v>38</v>
      </c>
      <c r="F387" s="21">
        <v>522000</v>
      </c>
      <c r="G387" s="10">
        <v>133130</v>
      </c>
      <c r="H387" s="11" t="s">
        <v>12</v>
      </c>
    </row>
    <row r="388" spans="1:8" ht="22.5" customHeight="1">
      <c r="A388" s="10">
        <v>0</v>
      </c>
      <c r="B388" s="11" t="s">
        <v>12</v>
      </c>
      <c r="C388" s="10">
        <v>135000</v>
      </c>
      <c r="D388" s="11" t="s">
        <v>12</v>
      </c>
      <c r="E388" s="14" t="s">
        <v>39</v>
      </c>
      <c r="F388" s="21">
        <v>522000</v>
      </c>
      <c r="G388" s="10">
        <v>27000</v>
      </c>
      <c r="H388" s="11" t="s">
        <v>12</v>
      </c>
    </row>
    <row r="389" spans="1:8" ht="22.5" customHeight="1">
      <c r="A389" s="10">
        <f>387300+214300+60000+86300+20000</f>
        <v>767900</v>
      </c>
      <c r="B389" s="11" t="s">
        <v>12</v>
      </c>
      <c r="C389" s="10">
        <v>147442</v>
      </c>
      <c r="D389" s="11" t="s">
        <v>12</v>
      </c>
      <c r="E389" s="14" t="s">
        <v>40</v>
      </c>
      <c r="F389" s="21">
        <v>531000</v>
      </c>
      <c r="G389" s="10">
        <v>26875</v>
      </c>
      <c r="H389" s="11" t="s">
        <v>12</v>
      </c>
    </row>
    <row r="390" spans="1:8" ht="22.5" customHeight="1">
      <c r="A390" s="10">
        <f>693000+585800+706000+200000+55000+63000+130000+460000+530000+350000+20000+60000+10000+10000</f>
        <v>3872800</v>
      </c>
      <c r="B390" s="11" t="s">
        <v>12</v>
      </c>
      <c r="C390" s="10">
        <v>835511</v>
      </c>
      <c r="D390" s="11">
        <v>95</v>
      </c>
      <c r="E390" s="14" t="s">
        <v>41</v>
      </c>
      <c r="F390" s="21">
        <v>532000</v>
      </c>
      <c r="G390" s="10">
        <v>122787</v>
      </c>
      <c r="H390" s="11">
        <v>80</v>
      </c>
    </row>
    <row r="391" spans="1:8" ht="22.5" customHeight="1">
      <c r="A391" s="10">
        <v>0</v>
      </c>
      <c r="B391" s="11" t="s">
        <v>12</v>
      </c>
      <c r="C391" s="10">
        <v>0</v>
      </c>
      <c r="D391" s="11" t="s">
        <v>12</v>
      </c>
      <c r="E391" s="14" t="s">
        <v>81</v>
      </c>
      <c r="F391" s="21">
        <v>532000</v>
      </c>
      <c r="G391" s="10">
        <v>0</v>
      </c>
      <c r="H391" s="11" t="s">
        <v>12</v>
      </c>
    </row>
    <row r="392" spans="1:8" ht="22.5" customHeight="1">
      <c r="A392" s="10">
        <f>655000+82000+840000+20000+380000+70000+10000</f>
        <v>2057000</v>
      </c>
      <c r="B392" s="11" t="s">
        <v>12</v>
      </c>
      <c r="C392" s="10">
        <v>330557</v>
      </c>
      <c r="D392" s="11" t="s">
        <v>12</v>
      </c>
      <c r="E392" s="14" t="s">
        <v>42</v>
      </c>
      <c r="F392" s="21">
        <v>533000</v>
      </c>
      <c r="G392" s="10">
        <v>76707</v>
      </c>
      <c r="H392" s="11" t="s">
        <v>12</v>
      </c>
    </row>
    <row r="393" spans="1:8" ht="22.5" customHeight="1">
      <c r="A393" s="10">
        <v>0</v>
      </c>
      <c r="B393" s="11" t="s">
        <v>12</v>
      </c>
      <c r="C393" s="10">
        <v>0</v>
      </c>
      <c r="D393" s="11" t="s">
        <v>12</v>
      </c>
      <c r="E393" s="14" t="s">
        <v>43</v>
      </c>
      <c r="F393" s="21">
        <v>533000</v>
      </c>
      <c r="G393" s="10">
        <v>0</v>
      </c>
      <c r="H393" s="11" t="s">
        <v>12</v>
      </c>
    </row>
    <row r="394" spans="1:8" ht="22.5" customHeight="1">
      <c r="A394" s="10">
        <v>219000</v>
      </c>
      <c r="B394" s="38" t="s">
        <v>12</v>
      </c>
      <c r="C394" s="10">
        <v>59867</v>
      </c>
      <c r="D394" s="11">
        <v>13</v>
      </c>
      <c r="E394" s="14" t="s">
        <v>44</v>
      </c>
      <c r="F394" s="21">
        <v>534000</v>
      </c>
      <c r="G394" s="10">
        <v>11869</v>
      </c>
      <c r="H394" s="11">
        <v>32</v>
      </c>
    </row>
    <row r="395" spans="1:8" ht="22.5" customHeight="1">
      <c r="A395" s="10">
        <f>124000+32200+10100+100860</f>
        <v>267160</v>
      </c>
      <c r="B395" s="20" t="s">
        <v>12</v>
      </c>
      <c r="C395" s="10">
        <v>98750</v>
      </c>
      <c r="D395" s="11" t="s">
        <v>12</v>
      </c>
      <c r="E395" s="14" t="s">
        <v>46</v>
      </c>
      <c r="F395" s="21">
        <v>541000</v>
      </c>
      <c r="G395" s="10">
        <v>83700</v>
      </c>
      <c r="H395" s="11" t="s">
        <v>12</v>
      </c>
    </row>
    <row r="396" spans="1:8" ht="22.5" customHeight="1">
      <c r="A396" s="10">
        <v>0</v>
      </c>
      <c r="B396" s="20" t="s">
        <v>12</v>
      </c>
      <c r="C396" s="10">
        <v>0</v>
      </c>
      <c r="D396" s="11" t="s">
        <v>12</v>
      </c>
      <c r="E396" s="14" t="s">
        <v>80</v>
      </c>
      <c r="F396" s="21">
        <v>541000</v>
      </c>
      <c r="G396" s="10">
        <v>0</v>
      </c>
      <c r="H396" s="11" t="s">
        <v>12</v>
      </c>
    </row>
    <row r="397" spans="1:8" ht="22.5" customHeight="1">
      <c r="A397" s="10">
        <v>1607500</v>
      </c>
      <c r="B397" s="20" t="s">
        <v>12</v>
      </c>
      <c r="C397" s="10">
        <v>0</v>
      </c>
      <c r="D397" s="11" t="s">
        <v>12</v>
      </c>
      <c r="E397" s="14" t="s">
        <v>47</v>
      </c>
      <c r="F397" s="21">
        <v>542000</v>
      </c>
      <c r="G397" s="10">
        <v>0</v>
      </c>
      <c r="H397" s="11" t="s">
        <v>12</v>
      </c>
    </row>
    <row r="398" spans="1:8" ht="22.5" customHeight="1">
      <c r="A398" s="10">
        <f>30000+100000</f>
        <v>130000</v>
      </c>
      <c r="B398" s="20" t="s">
        <v>12</v>
      </c>
      <c r="C398" s="10">
        <v>0</v>
      </c>
      <c r="D398" s="11" t="s">
        <v>12</v>
      </c>
      <c r="E398" s="14" t="s">
        <v>48</v>
      </c>
      <c r="F398" s="21">
        <v>550000</v>
      </c>
      <c r="G398" s="10">
        <v>0</v>
      </c>
      <c r="H398" s="11" t="s">
        <v>12</v>
      </c>
    </row>
    <row r="399" spans="1:8" ht="22.5" customHeight="1">
      <c r="A399" s="10">
        <f>30000+1660000+70000+200000+55500+10000</f>
        <v>2025500</v>
      </c>
      <c r="B399" s="20" t="s">
        <v>12</v>
      </c>
      <c r="C399" s="10">
        <v>850000</v>
      </c>
      <c r="D399" s="11" t="s">
        <v>12</v>
      </c>
      <c r="E399" s="14" t="s">
        <v>45</v>
      </c>
      <c r="F399" s="21">
        <v>560000</v>
      </c>
      <c r="G399" s="10">
        <v>40000</v>
      </c>
      <c r="H399" s="11" t="s">
        <v>12</v>
      </c>
    </row>
    <row r="400" spans="1:8" ht="22.5" customHeight="1">
      <c r="A400" s="23">
        <v>0</v>
      </c>
      <c r="B400" s="20" t="s">
        <v>12</v>
      </c>
      <c r="C400" s="23">
        <v>0</v>
      </c>
      <c r="D400" s="24" t="s">
        <v>12</v>
      </c>
      <c r="E400" s="14" t="s">
        <v>85</v>
      </c>
      <c r="F400" s="21">
        <v>560000</v>
      </c>
      <c r="G400" s="23">
        <v>0</v>
      </c>
      <c r="H400" s="24" t="s">
        <v>12</v>
      </c>
    </row>
    <row r="401" spans="1:8" ht="22.5" customHeight="1" thickBot="1">
      <c r="A401" s="15">
        <f>INT(SUM(A381:A400)+SUM(B381:B400)/100)</f>
        <v>19842000</v>
      </c>
      <c r="B401" s="16" t="s">
        <v>12</v>
      </c>
      <c r="C401" s="27">
        <f>INT(SUM(C381:C400)+SUM(D381:D400)/100)</f>
        <v>9474505</v>
      </c>
      <c r="D401" s="28">
        <f>MOD(SUM(D381:D400),100)</f>
        <v>8</v>
      </c>
      <c r="E401" s="17"/>
      <c r="F401" s="18"/>
      <c r="G401" s="27">
        <f>INT(SUM(G382:G400)+SUM(H382:H400)/100)</f>
        <v>1712848</v>
      </c>
      <c r="H401" s="28">
        <f>MOD(SUM(H381:H400),100)</f>
        <v>12</v>
      </c>
    </row>
    <row r="402" spans="1:8" ht="22.5" customHeight="1" thickTop="1">
      <c r="A402" s="32"/>
      <c r="B402" s="33"/>
      <c r="C402" s="78"/>
      <c r="D402" s="79"/>
      <c r="E402" s="17"/>
      <c r="F402" s="18"/>
      <c r="G402" s="78"/>
      <c r="H402" s="79"/>
    </row>
    <row r="403" spans="1:8" ht="22.5" customHeight="1">
      <c r="A403" s="32"/>
      <c r="B403" s="33"/>
      <c r="C403" s="10"/>
      <c r="D403" s="11"/>
      <c r="E403" s="14"/>
      <c r="F403" s="22"/>
      <c r="G403" s="37"/>
      <c r="H403" s="38"/>
    </row>
    <row r="404" spans="1:8" ht="22.5" customHeight="1">
      <c r="A404" s="19"/>
      <c r="B404" s="20"/>
      <c r="C404" s="10">
        <v>0</v>
      </c>
      <c r="D404" s="11" t="s">
        <v>12</v>
      </c>
      <c r="E404" s="14" t="s">
        <v>25</v>
      </c>
      <c r="F404" s="22">
        <v>110602</v>
      </c>
      <c r="G404" s="10">
        <v>0</v>
      </c>
      <c r="H404" s="38" t="s">
        <v>12</v>
      </c>
    </row>
    <row r="405" spans="1:8" ht="22.5" customHeight="1">
      <c r="A405" s="19"/>
      <c r="B405" s="20"/>
      <c r="C405" s="10">
        <v>236314</v>
      </c>
      <c r="D405" s="11" t="s">
        <v>12</v>
      </c>
      <c r="E405" s="14" t="s">
        <v>26</v>
      </c>
      <c r="F405" s="22">
        <v>110605</v>
      </c>
      <c r="G405" s="10">
        <v>11820</v>
      </c>
      <c r="H405" s="11" t="s">
        <v>12</v>
      </c>
    </row>
    <row r="406" spans="1:8" ht="22.5" customHeight="1">
      <c r="A406" s="19"/>
      <c r="B406" s="20"/>
      <c r="C406" s="10">
        <v>398008</v>
      </c>
      <c r="D406" s="11">
        <v>42</v>
      </c>
      <c r="E406" s="14" t="s">
        <v>49</v>
      </c>
      <c r="F406" s="21">
        <v>210402</v>
      </c>
      <c r="G406" s="10">
        <v>0</v>
      </c>
      <c r="H406" s="11" t="s">
        <v>12</v>
      </c>
    </row>
    <row r="407" spans="1:8" ht="22.5" customHeight="1">
      <c r="A407" s="19"/>
      <c r="B407" s="20"/>
      <c r="C407" s="10">
        <v>61490</v>
      </c>
      <c r="D407" s="11">
        <v>14</v>
      </c>
      <c r="E407" s="14" t="s">
        <v>51</v>
      </c>
      <c r="F407" s="21">
        <v>230100</v>
      </c>
      <c r="G407" s="10">
        <v>1590</v>
      </c>
      <c r="H407" s="11">
        <v>3</v>
      </c>
    </row>
    <row r="408" spans="1:8" ht="22.5" customHeight="1">
      <c r="A408" s="19"/>
      <c r="B408" s="20"/>
      <c r="C408" s="23">
        <v>0</v>
      </c>
      <c r="D408" s="24" t="s">
        <v>12</v>
      </c>
      <c r="E408" s="14" t="s">
        <v>50</v>
      </c>
      <c r="F408" s="21">
        <v>300000</v>
      </c>
      <c r="G408" s="10">
        <v>0</v>
      </c>
      <c r="H408" s="11" t="s">
        <v>12</v>
      </c>
    </row>
    <row r="409" spans="1:8" ht="22.5" customHeight="1" thickBot="1">
      <c r="A409" s="25"/>
      <c r="B409" s="26"/>
      <c r="C409" s="27">
        <f>INT(SUM(C404:C408)+SUM(D404:D408)/100)</f>
        <v>695812</v>
      </c>
      <c r="D409" s="28">
        <f>MOD(SUM(D404:D408),100)</f>
        <v>56</v>
      </c>
      <c r="E409" s="18"/>
      <c r="F409" s="18"/>
      <c r="G409" s="15">
        <f>INT(SUM(G404:G408)+SUM(H404:H408)/100)</f>
        <v>13410</v>
      </c>
      <c r="H409" s="16">
        <f>MOD(SUM(H404:H408),100)</f>
        <v>3</v>
      </c>
    </row>
    <row r="410" spans="1:8" ht="22.5" customHeight="1" thickBot="1" thickTop="1">
      <c r="A410" s="25"/>
      <c r="B410" s="26"/>
      <c r="C410" s="39">
        <f>INT(SUM(C401+C409)+SUM(D401+D409)/100)</f>
        <v>10170317</v>
      </c>
      <c r="D410" s="40">
        <f>MOD(SUM(D401+D409),100)</f>
        <v>64</v>
      </c>
      <c r="E410" s="18" t="s">
        <v>52</v>
      </c>
      <c r="F410" s="18"/>
      <c r="G410" s="27">
        <f>INT(SUM(G401+G409)+SUM(H401+H409)/100)</f>
        <v>1726258</v>
      </c>
      <c r="H410" s="28">
        <f>MOD(SUM(H401+H409),100)</f>
        <v>15</v>
      </c>
    </row>
    <row r="411" spans="1:8" ht="22.5" customHeight="1" thickTop="1">
      <c r="A411" s="19"/>
      <c r="B411" s="20"/>
      <c r="C411" s="74">
        <f>INT(SUM(C373-C410)+SUM(D373-D410)/100)</f>
        <v>10432243</v>
      </c>
      <c r="D411" s="75">
        <f>MOD(SUM(D373-D410),100)</f>
        <v>17</v>
      </c>
      <c r="E411" s="41" t="s">
        <v>53</v>
      </c>
      <c r="F411" s="44"/>
      <c r="G411" s="74">
        <f>INT(SUM(G373-G410)+SUM(H373-H410)/100)</f>
        <v>3912029</v>
      </c>
      <c r="H411" s="75">
        <f>MOD(SUM(H373-H410),100)</f>
        <v>82</v>
      </c>
    </row>
    <row r="412" spans="1:8" ht="22.5" customHeight="1">
      <c r="A412" s="19"/>
      <c r="B412" s="20"/>
      <c r="C412" s="10"/>
      <c r="D412" s="11"/>
      <c r="E412" s="21" t="s">
        <v>54</v>
      </c>
      <c r="F412" s="21"/>
      <c r="G412" s="10"/>
      <c r="H412" s="11"/>
    </row>
    <row r="413" spans="1:8" ht="22.5" customHeight="1">
      <c r="A413" s="19"/>
      <c r="B413" s="42"/>
      <c r="C413" s="72"/>
      <c r="D413" s="45"/>
      <c r="E413" s="43" t="s">
        <v>55</v>
      </c>
      <c r="F413" s="44"/>
      <c r="G413" s="72"/>
      <c r="H413" s="45"/>
    </row>
    <row r="414" spans="1:8" ht="22.5" customHeight="1" thickBot="1">
      <c r="A414" s="25"/>
      <c r="B414" s="26"/>
      <c r="C414" s="27">
        <f>INT(SUM(C346+C411)+SUM(D346+D411)/100)</f>
        <v>32980110</v>
      </c>
      <c r="D414" s="28">
        <f>MOD(SUM(D346+D411),100)</f>
        <v>13</v>
      </c>
      <c r="E414" s="18" t="s">
        <v>56</v>
      </c>
      <c r="F414" s="31"/>
      <c r="G414" s="27">
        <f>INT(SUM(G346+G411)+SUM(H346+H411)/100)</f>
        <v>32980110</v>
      </c>
      <c r="H414" s="28">
        <f>MOD(SUM(H346+H411),100)</f>
        <v>13</v>
      </c>
    </row>
    <row r="415" spans="1:8" ht="22.5" customHeight="1" thickTop="1">
      <c r="A415" s="25"/>
      <c r="B415" s="26"/>
      <c r="C415" s="32"/>
      <c r="D415" s="33"/>
      <c r="E415" s="34"/>
      <c r="F415" s="34"/>
      <c r="G415" s="32"/>
      <c r="H415" s="33"/>
    </row>
    <row r="416" spans="1:8" ht="22.5" customHeight="1">
      <c r="A416" s="25"/>
      <c r="B416" s="26"/>
      <c r="C416" s="32"/>
      <c r="D416" s="33"/>
      <c r="E416" s="34"/>
      <c r="F416" s="34"/>
      <c r="G416" s="32"/>
      <c r="H416" s="33"/>
    </row>
    <row r="417" spans="1:8" ht="22.5" customHeight="1">
      <c r="A417" s="25"/>
      <c r="B417" s="26"/>
      <c r="C417" s="67" t="s">
        <v>77</v>
      </c>
      <c r="D417" s="33"/>
      <c r="E417" s="70"/>
      <c r="F417" s="34"/>
      <c r="G417" s="61"/>
      <c r="H417" s="33"/>
    </row>
    <row r="418" spans="1:8" ht="22.5" customHeight="1">
      <c r="A418" s="105" t="s">
        <v>57</v>
      </c>
      <c r="B418" s="105"/>
      <c r="C418" s="105"/>
      <c r="D418" s="105"/>
      <c r="E418" s="46" t="s">
        <v>57</v>
      </c>
      <c r="F418" s="105" t="s">
        <v>57</v>
      </c>
      <c r="G418" s="105"/>
      <c r="H418" s="105"/>
    </row>
    <row r="419" spans="1:8" ht="22.5" customHeight="1">
      <c r="A419" s="105" t="s">
        <v>58</v>
      </c>
      <c r="B419" s="105"/>
      <c r="C419" s="105"/>
      <c r="D419" s="105"/>
      <c r="E419" s="46" t="s">
        <v>83</v>
      </c>
      <c r="F419" s="105" t="s">
        <v>73</v>
      </c>
      <c r="G419" s="105"/>
      <c r="H419" s="105"/>
    </row>
    <row r="420" spans="1:8" ht="22.5" customHeight="1">
      <c r="A420" s="105" t="s">
        <v>72</v>
      </c>
      <c r="B420" s="105"/>
      <c r="C420" s="105"/>
      <c r="D420" s="105"/>
      <c r="E420" s="46" t="s">
        <v>60</v>
      </c>
      <c r="F420" s="105" t="s">
        <v>59</v>
      </c>
      <c r="G420" s="105"/>
      <c r="H420" s="105"/>
    </row>
    <row r="425" spans="1:8" ht="22.5" customHeight="1">
      <c r="A425" s="1" t="s">
        <v>0</v>
      </c>
      <c r="F425" s="113" t="s">
        <v>89</v>
      </c>
      <c r="G425" s="113"/>
      <c r="H425" s="113"/>
    </row>
    <row r="426" ht="22.5" customHeight="1">
      <c r="A426" s="1" t="s">
        <v>1</v>
      </c>
    </row>
    <row r="427" spans="1:8" ht="22.5" customHeight="1">
      <c r="A427" s="4" t="s">
        <v>2</v>
      </c>
      <c r="E427" s="5" t="s">
        <v>3</v>
      </c>
      <c r="F427" s="114" t="s">
        <v>102</v>
      </c>
      <c r="G427" s="114"/>
      <c r="H427" s="114"/>
    </row>
    <row r="428" spans="1:8" ht="22.5" customHeight="1">
      <c r="A428" s="106" t="s">
        <v>4</v>
      </c>
      <c r="B428" s="107"/>
      <c r="C428" s="107"/>
      <c r="D428" s="110"/>
      <c r="E428" s="115" t="s">
        <v>5</v>
      </c>
      <c r="F428" s="108" t="s">
        <v>6</v>
      </c>
      <c r="G428" s="107" t="s">
        <v>7</v>
      </c>
      <c r="H428" s="110"/>
    </row>
    <row r="429" spans="1:8" ht="22.5" customHeight="1">
      <c r="A429" s="111" t="s">
        <v>8</v>
      </c>
      <c r="B429" s="112"/>
      <c r="C429" s="117" t="s">
        <v>9</v>
      </c>
      <c r="D429" s="112"/>
      <c r="E429" s="116"/>
      <c r="F429" s="109"/>
      <c r="G429" s="117" t="s">
        <v>9</v>
      </c>
      <c r="H429" s="112"/>
    </row>
    <row r="430" spans="1:8" ht="22.5" customHeight="1">
      <c r="A430" s="6"/>
      <c r="B430" s="7"/>
      <c r="C430" s="6">
        <v>22547866</v>
      </c>
      <c r="D430" s="7">
        <v>96</v>
      </c>
      <c r="E430" s="8" t="s">
        <v>10</v>
      </c>
      <c r="F430" s="9"/>
      <c r="G430" s="6">
        <v>32980110</v>
      </c>
      <c r="H430" s="7">
        <v>13</v>
      </c>
    </row>
    <row r="431" spans="1:8" ht="22.5" customHeight="1">
      <c r="A431" s="10"/>
      <c r="B431" s="11"/>
      <c r="C431" s="10"/>
      <c r="D431" s="11"/>
      <c r="E431" s="12" t="s">
        <v>11</v>
      </c>
      <c r="F431" s="13"/>
      <c r="G431" s="10"/>
      <c r="H431" s="11"/>
    </row>
    <row r="432" spans="1:8" ht="22.5" customHeight="1">
      <c r="A432" s="10">
        <v>116500</v>
      </c>
      <c r="B432" s="11" t="s">
        <v>12</v>
      </c>
      <c r="C432" s="10">
        <v>73829</v>
      </c>
      <c r="D432" s="11">
        <v>98</v>
      </c>
      <c r="E432" s="14" t="s">
        <v>13</v>
      </c>
      <c r="F432" s="13">
        <v>411000</v>
      </c>
      <c r="G432" s="10">
        <v>40854</v>
      </c>
      <c r="H432" s="11">
        <v>8</v>
      </c>
    </row>
    <row r="433" spans="1:8" ht="22.5" customHeight="1">
      <c r="A433" s="62">
        <v>155000</v>
      </c>
      <c r="B433" s="63" t="s">
        <v>12</v>
      </c>
      <c r="C433" s="62">
        <v>208</v>
      </c>
      <c r="D433" s="63">
        <v>20</v>
      </c>
      <c r="E433" s="64" t="s">
        <v>14</v>
      </c>
      <c r="F433" s="65">
        <v>412000</v>
      </c>
      <c r="G433" s="62">
        <v>50</v>
      </c>
      <c r="H433" s="63" t="s">
        <v>12</v>
      </c>
    </row>
    <row r="434" spans="1:8" ht="22.5" customHeight="1">
      <c r="A434" s="10">
        <v>175000</v>
      </c>
      <c r="B434" s="11" t="s">
        <v>12</v>
      </c>
      <c r="C434" s="10">
        <v>137924</v>
      </c>
      <c r="D434" s="11">
        <v>2</v>
      </c>
      <c r="E434" s="14" t="s">
        <v>15</v>
      </c>
      <c r="F434" s="13">
        <v>413000</v>
      </c>
      <c r="G434" s="10">
        <v>23349</v>
      </c>
      <c r="H434" s="11">
        <v>96</v>
      </c>
    </row>
    <row r="435" spans="1:8" ht="22.5" customHeight="1">
      <c r="A435" s="10">
        <v>146000</v>
      </c>
      <c r="B435" s="11" t="s">
        <v>12</v>
      </c>
      <c r="C435" s="10">
        <v>166740</v>
      </c>
      <c r="D435" s="11" t="s">
        <v>12</v>
      </c>
      <c r="E435" s="14" t="s">
        <v>16</v>
      </c>
      <c r="F435" s="13">
        <v>414000</v>
      </c>
      <c r="G435" s="10">
        <v>35920</v>
      </c>
      <c r="H435" s="11" t="s">
        <v>12</v>
      </c>
    </row>
    <row r="436" spans="1:8" ht="22.5" customHeight="1">
      <c r="A436" s="10">
        <v>30000</v>
      </c>
      <c r="B436" s="11" t="s">
        <v>12</v>
      </c>
      <c r="C436" s="10">
        <v>2800</v>
      </c>
      <c r="D436" s="11" t="s">
        <v>12</v>
      </c>
      <c r="E436" s="14" t="s">
        <v>17</v>
      </c>
      <c r="F436" s="13">
        <v>415000</v>
      </c>
      <c r="G436" s="10">
        <v>2500</v>
      </c>
      <c r="H436" s="11" t="s">
        <v>12</v>
      </c>
    </row>
    <row r="437" spans="1:8" ht="22.5" customHeight="1">
      <c r="A437" s="62">
        <v>12619500</v>
      </c>
      <c r="B437" s="63" t="s">
        <v>12</v>
      </c>
      <c r="C437" s="62">
        <v>6016033</v>
      </c>
      <c r="D437" s="63">
        <v>56</v>
      </c>
      <c r="E437" s="64" t="s">
        <v>19</v>
      </c>
      <c r="F437" s="65">
        <v>420000</v>
      </c>
      <c r="G437" s="62">
        <v>678917</v>
      </c>
      <c r="H437" s="63">
        <v>8</v>
      </c>
    </row>
    <row r="438" spans="1:8" ht="22.5" customHeight="1">
      <c r="A438" s="10">
        <v>6600000</v>
      </c>
      <c r="B438" s="11" t="s">
        <v>12</v>
      </c>
      <c r="C438" s="10">
        <v>7094425</v>
      </c>
      <c r="D438" s="11" t="s">
        <v>12</v>
      </c>
      <c r="E438" s="14" t="s">
        <v>20</v>
      </c>
      <c r="F438" s="13">
        <v>431002</v>
      </c>
      <c r="G438" s="10">
        <v>0</v>
      </c>
      <c r="H438" s="11" t="s">
        <v>12</v>
      </c>
    </row>
    <row r="439" spans="1:8" ht="22.5" customHeight="1">
      <c r="A439" s="10">
        <v>0</v>
      </c>
      <c r="B439" s="11" t="s">
        <v>12</v>
      </c>
      <c r="C439" s="10">
        <v>6716400</v>
      </c>
      <c r="D439" s="11" t="s">
        <v>12</v>
      </c>
      <c r="E439" s="14" t="s">
        <v>21</v>
      </c>
      <c r="F439" s="13">
        <v>441000</v>
      </c>
      <c r="G439" s="10">
        <v>0</v>
      </c>
      <c r="H439" s="11" t="s">
        <v>12</v>
      </c>
    </row>
    <row r="440" spans="1:8" ht="22.5" customHeight="1">
      <c r="A440" s="10">
        <v>0</v>
      </c>
      <c r="B440" s="11" t="s">
        <v>12</v>
      </c>
      <c r="C440" s="10">
        <v>768000</v>
      </c>
      <c r="D440" s="11" t="s">
        <v>12</v>
      </c>
      <c r="E440" s="14" t="s">
        <v>22</v>
      </c>
      <c r="F440" s="13">
        <v>441000</v>
      </c>
      <c r="G440" s="10">
        <v>0</v>
      </c>
      <c r="H440" s="11" t="s">
        <v>12</v>
      </c>
    </row>
    <row r="441" spans="1:8" ht="22.5" customHeight="1">
      <c r="A441" s="10">
        <v>0</v>
      </c>
      <c r="B441" s="11" t="s">
        <v>12</v>
      </c>
      <c r="C441" s="10">
        <v>0</v>
      </c>
      <c r="D441" s="11" t="s">
        <v>12</v>
      </c>
      <c r="E441" s="68" t="s">
        <v>78</v>
      </c>
      <c r="F441" s="13">
        <v>441000</v>
      </c>
      <c r="G441" s="10">
        <v>0</v>
      </c>
      <c r="H441" s="11" t="s">
        <v>12</v>
      </c>
    </row>
    <row r="442" spans="1:8" ht="22.5" customHeight="1">
      <c r="A442" s="10">
        <v>0</v>
      </c>
      <c r="B442" s="11" t="s">
        <v>12</v>
      </c>
      <c r="C442" s="10">
        <v>169290</v>
      </c>
      <c r="D442" s="11" t="s">
        <v>12</v>
      </c>
      <c r="E442" s="14" t="s">
        <v>23</v>
      </c>
      <c r="F442" s="13">
        <v>441000</v>
      </c>
      <c r="G442" s="10">
        <v>28350</v>
      </c>
      <c r="H442" s="11" t="s">
        <v>12</v>
      </c>
    </row>
    <row r="443" spans="1:8" ht="22.5" customHeight="1">
      <c r="A443" s="10">
        <v>0</v>
      </c>
      <c r="B443" s="11" t="s">
        <v>12</v>
      </c>
      <c r="C443" s="10">
        <v>0</v>
      </c>
      <c r="D443" s="11" t="s">
        <v>12</v>
      </c>
      <c r="E443" s="14" t="s">
        <v>24</v>
      </c>
      <c r="F443" s="13">
        <v>441000</v>
      </c>
      <c r="G443" s="10">
        <v>0</v>
      </c>
      <c r="H443" s="11" t="s">
        <v>12</v>
      </c>
    </row>
    <row r="444" spans="1:8" ht="22.5" customHeight="1">
      <c r="A444" s="10">
        <v>0</v>
      </c>
      <c r="B444" s="11" t="s">
        <v>12</v>
      </c>
      <c r="C444" s="10">
        <v>0</v>
      </c>
      <c r="D444" s="11" t="s">
        <v>12</v>
      </c>
      <c r="E444" s="14" t="s">
        <v>87</v>
      </c>
      <c r="F444" s="13">
        <v>441000</v>
      </c>
      <c r="G444" s="10">
        <v>0</v>
      </c>
      <c r="H444" s="11" t="s">
        <v>12</v>
      </c>
    </row>
    <row r="445" spans="1:8" ht="22.5" customHeight="1">
      <c r="A445" s="10">
        <v>0</v>
      </c>
      <c r="B445" s="11" t="s">
        <v>12</v>
      </c>
      <c r="C445" s="10">
        <v>0</v>
      </c>
      <c r="D445" s="11" t="s">
        <v>12</v>
      </c>
      <c r="E445" s="68" t="s">
        <v>79</v>
      </c>
      <c r="F445" s="13">
        <v>441000</v>
      </c>
      <c r="G445" s="10">
        <v>0</v>
      </c>
      <c r="H445" s="11" t="s">
        <v>12</v>
      </c>
    </row>
    <row r="446" spans="1:8" ht="22.5" customHeight="1">
      <c r="A446" s="10">
        <v>0</v>
      </c>
      <c r="B446" s="11" t="s">
        <v>12</v>
      </c>
      <c r="C446" s="10">
        <v>0</v>
      </c>
      <c r="D446" s="11" t="s">
        <v>12</v>
      </c>
      <c r="E446" s="14" t="s">
        <v>82</v>
      </c>
      <c r="F446" s="13">
        <v>441000</v>
      </c>
      <c r="G446" s="10">
        <v>0</v>
      </c>
      <c r="H446" s="11" t="s">
        <v>12</v>
      </c>
    </row>
    <row r="447" spans="1:8" ht="22.5" customHeight="1" thickBot="1">
      <c r="A447" s="15">
        <f>INT(SUM(A432:A446)+SUM(B432:B446)/100)</f>
        <v>19842000</v>
      </c>
      <c r="B447" s="16" t="s">
        <v>12</v>
      </c>
      <c r="C447" s="15">
        <f>INT(SUM(C432:C446)+SUM(D432:D446)/100)</f>
        <v>21145650</v>
      </c>
      <c r="D447" s="16">
        <f>MOD(SUM(D432:D446),100)</f>
        <v>76</v>
      </c>
      <c r="E447" s="17"/>
      <c r="F447" s="18"/>
      <c r="G447" s="15">
        <f>INT(SUM(G432:G446)+SUM(H432:H446)/100)</f>
        <v>809941</v>
      </c>
      <c r="H447" s="16">
        <f>MOD(SUM(H432:H446),100)</f>
        <v>12</v>
      </c>
    </row>
    <row r="448" spans="1:8" ht="22.5" customHeight="1" thickTop="1">
      <c r="A448" s="19"/>
      <c r="B448" s="20"/>
      <c r="C448" s="10"/>
      <c r="D448" s="11"/>
      <c r="E448" s="14"/>
      <c r="F448" s="21"/>
      <c r="G448" s="10"/>
      <c r="H448" s="11"/>
    </row>
    <row r="449" spans="1:8" ht="22.5" customHeight="1">
      <c r="A449" s="19"/>
      <c r="B449" s="20"/>
      <c r="C449" s="10">
        <v>0</v>
      </c>
      <c r="D449" s="11" t="s">
        <v>12</v>
      </c>
      <c r="E449" s="14" t="s">
        <v>61</v>
      </c>
      <c r="F449" s="22">
        <v>110601</v>
      </c>
      <c r="G449" s="10">
        <v>0</v>
      </c>
      <c r="H449" s="11" t="s">
        <v>12</v>
      </c>
    </row>
    <row r="450" spans="1:8" ht="22.5" customHeight="1">
      <c r="A450" s="19"/>
      <c r="B450" s="20"/>
      <c r="C450" s="10">
        <v>2483</v>
      </c>
      <c r="D450" s="11">
        <v>46</v>
      </c>
      <c r="E450" s="14" t="s">
        <v>25</v>
      </c>
      <c r="F450" s="22">
        <v>110602</v>
      </c>
      <c r="G450" s="10">
        <v>2245</v>
      </c>
      <c r="H450" s="11">
        <v>18</v>
      </c>
    </row>
    <row r="451" spans="1:8" ht="22.5" customHeight="1">
      <c r="A451" s="19"/>
      <c r="B451" s="20"/>
      <c r="C451" s="10">
        <v>228344</v>
      </c>
      <c r="D451" s="11" t="s">
        <v>12</v>
      </c>
      <c r="E451" s="14" t="s">
        <v>26</v>
      </c>
      <c r="F451" s="22">
        <v>110605</v>
      </c>
      <c r="G451" s="10">
        <v>27726</v>
      </c>
      <c r="H451" s="11" t="s">
        <v>12</v>
      </c>
    </row>
    <row r="452" spans="1:8" ht="22.5" customHeight="1">
      <c r="A452" s="19"/>
      <c r="B452" s="20"/>
      <c r="C452" s="10">
        <f>22769+230</f>
        <v>22999</v>
      </c>
      <c r="D452" s="11">
        <v>30</v>
      </c>
      <c r="E452" s="14" t="s">
        <v>29</v>
      </c>
      <c r="F452" s="21">
        <v>230100</v>
      </c>
      <c r="G452" s="10">
        <f>10981+230</f>
        <v>11211</v>
      </c>
      <c r="H452" s="11">
        <v>41</v>
      </c>
    </row>
    <row r="453" spans="1:8" ht="22.5" customHeight="1">
      <c r="A453" s="19"/>
      <c r="B453" s="20"/>
      <c r="C453" s="10">
        <v>62978</v>
      </c>
      <c r="D453" s="11" t="s">
        <v>12</v>
      </c>
      <c r="E453" s="14" t="s">
        <v>30</v>
      </c>
      <c r="F453" s="21">
        <v>230199</v>
      </c>
      <c r="G453" s="10">
        <v>8771</v>
      </c>
      <c r="H453" s="11" t="s">
        <v>12</v>
      </c>
    </row>
    <row r="454" spans="1:8" ht="22.5" customHeight="1">
      <c r="A454" s="19"/>
      <c r="B454" s="20"/>
      <c r="C454" s="10">
        <v>1370</v>
      </c>
      <c r="D454" s="11">
        <v>60</v>
      </c>
      <c r="E454" s="14" t="s">
        <v>27</v>
      </c>
      <c r="F454" s="21">
        <v>300000</v>
      </c>
      <c r="G454" s="10">
        <v>1370</v>
      </c>
      <c r="H454" s="11">
        <v>60</v>
      </c>
    </row>
    <row r="455" spans="1:8" ht="22.5" customHeight="1">
      <c r="A455" s="19"/>
      <c r="B455" s="20"/>
      <c r="C455" s="23">
        <v>456</v>
      </c>
      <c r="D455" s="24">
        <v>87</v>
      </c>
      <c r="E455" s="14" t="s">
        <v>104</v>
      </c>
      <c r="F455" s="22">
        <v>320000</v>
      </c>
      <c r="G455" s="23">
        <v>456</v>
      </c>
      <c r="H455" s="24">
        <v>87</v>
      </c>
    </row>
    <row r="456" spans="1:8" ht="22.5" customHeight="1" thickBot="1">
      <c r="A456" s="25"/>
      <c r="B456" s="26"/>
      <c r="C456" s="27">
        <f>INT(SUM(C449:C455)+SUM(D449:D455)/100)</f>
        <v>318632</v>
      </c>
      <c r="D456" s="28">
        <f>MOD(SUM(D449:D455),100)</f>
        <v>23</v>
      </c>
      <c r="E456" s="17"/>
      <c r="F456" s="18"/>
      <c r="G456" s="27">
        <f>INT(SUM(G449:G455)+SUM(H449:H455)/100)</f>
        <v>51781</v>
      </c>
      <c r="H456" s="28">
        <f>MOD(SUM(H449:H455),100)</f>
        <v>6</v>
      </c>
    </row>
    <row r="457" spans="1:8" ht="22.5" customHeight="1" thickBot="1" thickTop="1">
      <c r="A457" s="25"/>
      <c r="B457" s="26"/>
      <c r="C457" s="29">
        <f>INT(SUM(C447+C456)+SUM(D447+D456)/100)</f>
        <v>21464282</v>
      </c>
      <c r="D457" s="30">
        <f>MOD(SUM(D447+D456),100)</f>
        <v>99</v>
      </c>
      <c r="E457" s="31" t="s">
        <v>31</v>
      </c>
      <c r="F457" s="31"/>
      <c r="G457" s="29">
        <f>INT(SUM(G447+G456)+SUM(H447+H456)/100)</f>
        <v>861722</v>
      </c>
      <c r="H457" s="30">
        <f>MOD(SUM(H447+H456),100)</f>
        <v>18</v>
      </c>
    </row>
    <row r="458" spans="1:8" ht="22.5" customHeight="1" thickTop="1">
      <c r="A458" s="25"/>
      <c r="B458" s="26"/>
      <c r="C458" s="32"/>
      <c r="D458" s="33"/>
      <c r="E458" s="34"/>
      <c r="F458" s="34"/>
      <c r="G458" s="32"/>
      <c r="H458" s="33"/>
    </row>
    <row r="459" spans="1:8" ht="22.5" customHeight="1">
      <c r="A459" s="25"/>
      <c r="B459" s="26"/>
      <c r="C459" s="32"/>
      <c r="D459" s="33"/>
      <c r="E459" s="34"/>
      <c r="F459" s="34"/>
      <c r="G459" s="32"/>
      <c r="H459" s="33"/>
    </row>
    <row r="460" spans="1:8" ht="22.5" customHeight="1">
      <c r="A460" s="25"/>
      <c r="B460" s="26"/>
      <c r="C460" s="32"/>
      <c r="D460" s="33"/>
      <c r="E460" s="34"/>
      <c r="F460" s="34"/>
      <c r="G460" s="32"/>
      <c r="H460" s="33"/>
    </row>
    <row r="461" spans="1:8" ht="22.5" customHeight="1">
      <c r="A461" s="25"/>
      <c r="B461" s="26"/>
      <c r="C461" s="32"/>
      <c r="D461" s="33"/>
      <c r="E461" s="34"/>
      <c r="F461" s="34"/>
      <c r="G461" s="32"/>
      <c r="H461" s="33"/>
    </row>
    <row r="462" spans="1:8" ht="22.5" customHeight="1">
      <c r="A462" s="25"/>
      <c r="B462" s="26"/>
      <c r="C462" s="32"/>
      <c r="D462" s="33"/>
      <c r="E462" s="34"/>
      <c r="F462" s="34"/>
      <c r="G462" s="32"/>
      <c r="H462" s="33"/>
    </row>
    <row r="463" spans="1:8" ht="22.5" customHeight="1">
      <c r="A463" s="106" t="s">
        <v>4</v>
      </c>
      <c r="B463" s="107"/>
      <c r="C463" s="107"/>
      <c r="D463" s="107"/>
      <c r="E463" s="108" t="s">
        <v>5</v>
      </c>
      <c r="F463" s="108" t="s">
        <v>6</v>
      </c>
      <c r="G463" s="106" t="s">
        <v>7</v>
      </c>
      <c r="H463" s="110"/>
    </row>
    <row r="464" spans="1:8" ht="22.5" customHeight="1">
      <c r="A464" s="111" t="s">
        <v>8</v>
      </c>
      <c r="B464" s="112"/>
      <c r="C464" s="111" t="s">
        <v>9</v>
      </c>
      <c r="D464" s="112"/>
      <c r="E464" s="109"/>
      <c r="F464" s="109"/>
      <c r="G464" s="111" t="s">
        <v>9</v>
      </c>
      <c r="H464" s="112"/>
    </row>
    <row r="465" spans="1:8" ht="22.5" customHeight="1">
      <c r="A465" s="6"/>
      <c r="B465" s="7"/>
      <c r="C465" s="6"/>
      <c r="D465" s="7"/>
      <c r="E465" s="35" t="s">
        <v>32</v>
      </c>
      <c r="F465" s="36"/>
      <c r="G465" s="6"/>
      <c r="H465" s="7"/>
    </row>
    <row r="466" spans="1:8" ht="22.5" customHeight="1">
      <c r="A466" s="10">
        <f>1229500-60000-10000-10000-35000</f>
        <v>1114500</v>
      </c>
      <c r="B466" s="11" t="s">
        <v>12</v>
      </c>
      <c r="C466" s="10">
        <v>563055</v>
      </c>
      <c r="D466" s="11" t="s">
        <v>12</v>
      </c>
      <c r="E466" s="14" t="s">
        <v>33</v>
      </c>
      <c r="F466" s="22">
        <v>510000</v>
      </c>
      <c r="G466" s="10">
        <v>82759</v>
      </c>
      <c r="H466" s="11" t="s">
        <v>12</v>
      </c>
    </row>
    <row r="467" spans="1:8" ht="22.5" customHeight="1">
      <c r="A467" s="10">
        <v>0</v>
      </c>
      <c r="B467" s="11" t="s">
        <v>12</v>
      </c>
      <c r="C467" s="10">
        <v>3725090</v>
      </c>
      <c r="D467" s="11" t="s">
        <v>12</v>
      </c>
      <c r="E467" s="14" t="s">
        <v>34</v>
      </c>
      <c r="F467" s="22">
        <v>510000</v>
      </c>
      <c r="G467" s="10">
        <v>617750</v>
      </c>
      <c r="H467" s="11" t="s">
        <v>12</v>
      </c>
    </row>
    <row r="468" spans="1:8" ht="22.5" customHeight="1">
      <c r="A468" s="10">
        <v>2052720</v>
      </c>
      <c r="B468" s="11" t="s">
        <v>12</v>
      </c>
      <c r="C468" s="10">
        <v>1026360</v>
      </c>
      <c r="D468" s="11" t="s">
        <v>12</v>
      </c>
      <c r="E468" s="14" t="s">
        <v>35</v>
      </c>
      <c r="F468" s="21">
        <v>521000</v>
      </c>
      <c r="G468" s="10">
        <v>171060</v>
      </c>
      <c r="H468" s="11" t="s">
        <v>12</v>
      </c>
    </row>
    <row r="469" spans="1:8" ht="22.5" customHeight="1">
      <c r="A469" s="10">
        <f>1530240+318480+151200+750480+97200+63000+453360+41040+63000</f>
        <v>3468000</v>
      </c>
      <c r="B469" s="11" t="s">
        <v>12</v>
      </c>
      <c r="C469" s="10">
        <v>2156456</v>
      </c>
      <c r="D469" s="11" t="s">
        <v>12</v>
      </c>
      <c r="E469" s="14" t="s">
        <v>36</v>
      </c>
      <c r="F469" s="21">
        <v>522000</v>
      </c>
      <c r="G469" s="10">
        <v>295665</v>
      </c>
      <c r="H469" s="11" t="s">
        <v>12</v>
      </c>
    </row>
    <row r="470" spans="1:8" ht="22.5" customHeight="1">
      <c r="A470" s="10">
        <f>171720+20280</f>
        <v>192000</v>
      </c>
      <c r="B470" s="11" t="s">
        <v>12</v>
      </c>
      <c r="C470" s="10">
        <v>90000</v>
      </c>
      <c r="D470" s="11" t="s">
        <v>12</v>
      </c>
      <c r="E470" s="14" t="s">
        <v>37</v>
      </c>
      <c r="F470" s="21">
        <v>522000</v>
      </c>
      <c r="G470" s="10">
        <v>15000</v>
      </c>
      <c r="H470" s="11" t="s">
        <v>12</v>
      </c>
    </row>
    <row r="471" spans="1:8" ht="22.5" customHeight="1">
      <c r="A471" s="10">
        <f>454000+207080+218640+36480+144720+671760+300240</f>
        <v>2032920</v>
      </c>
      <c r="B471" s="11" t="s">
        <v>12</v>
      </c>
      <c r="C471" s="10">
        <v>771780</v>
      </c>
      <c r="D471" s="11" t="s">
        <v>12</v>
      </c>
      <c r="E471" s="14" t="s">
        <v>38</v>
      </c>
      <c r="F471" s="21">
        <v>522000</v>
      </c>
      <c r="G471" s="10">
        <v>133130</v>
      </c>
      <c r="H471" s="11" t="s">
        <v>12</v>
      </c>
    </row>
    <row r="472" spans="1:8" ht="22.5" customHeight="1">
      <c r="A472" s="10">
        <v>0</v>
      </c>
      <c r="B472" s="11" t="s">
        <v>12</v>
      </c>
      <c r="C472" s="10">
        <v>162000</v>
      </c>
      <c r="D472" s="11" t="s">
        <v>12</v>
      </c>
      <c r="E472" s="14" t="s">
        <v>39</v>
      </c>
      <c r="F472" s="21">
        <v>522000</v>
      </c>
      <c r="G472" s="10">
        <v>27000</v>
      </c>
      <c r="H472" s="11" t="s">
        <v>12</v>
      </c>
    </row>
    <row r="473" spans="1:8" ht="22.5" customHeight="1">
      <c r="A473" s="10">
        <f>387300+214300+60000+86300+20000</f>
        <v>767900</v>
      </c>
      <c r="B473" s="11" t="s">
        <v>12</v>
      </c>
      <c r="C473" s="10">
        <v>173142</v>
      </c>
      <c r="D473" s="11" t="s">
        <v>12</v>
      </c>
      <c r="E473" s="14" t="s">
        <v>40</v>
      </c>
      <c r="F473" s="21">
        <v>531000</v>
      </c>
      <c r="G473" s="10">
        <v>25700</v>
      </c>
      <c r="H473" s="11" t="s">
        <v>12</v>
      </c>
    </row>
    <row r="474" spans="1:8" ht="22.5" customHeight="1">
      <c r="A474" s="10">
        <f>693000+585800+706000+200000+55000+63000+130000+460000+530000+350000+20000+60000+10000+10000</f>
        <v>3872800</v>
      </c>
      <c r="B474" s="11" t="s">
        <v>12</v>
      </c>
      <c r="C474" s="10">
        <v>1043390</v>
      </c>
      <c r="D474" s="11">
        <v>45</v>
      </c>
      <c r="E474" s="14" t="s">
        <v>41</v>
      </c>
      <c r="F474" s="21">
        <v>532000</v>
      </c>
      <c r="G474" s="10">
        <v>207878</v>
      </c>
      <c r="H474" s="11">
        <v>50</v>
      </c>
    </row>
    <row r="475" spans="1:8" ht="22.5" customHeight="1">
      <c r="A475" s="10">
        <v>0</v>
      </c>
      <c r="B475" s="11" t="s">
        <v>12</v>
      </c>
      <c r="C475" s="10">
        <v>0</v>
      </c>
      <c r="D475" s="11" t="s">
        <v>12</v>
      </c>
      <c r="E475" s="14" t="s">
        <v>81</v>
      </c>
      <c r="F475" s="21">
        <v>532000</v>
      </c>
      <c r="G475" s="10">
        <v>0</v>
      </c>
      <c r="H475" s="11" t="s">
        <v>12</v>
      </c>
    </row>
    <row r="476" spans="1:8" ht="22.5" customHeight="1">
      <c r="A476" s="10">
        <f>655000+82000+840000+20000+380000+70000+10000</f>
        <v>2057000</v>
      </c>
      <c r="B476" s="11" t="s">
        <v>12</v>
      </c>
      <c r="C476" s="10">
        <v>390403</v>
      </c>
      <c r="D476" s="11" t="s">
        <v>12</v>
      </c>
      <c r="E476" s="14" t="s">
        <v>42</v>
      </c>
      <c r="F476" s="21">
        <v>533000</v>
      </c>
      <c r="G476" s="10">
        <v>59846</v>
      </c>
      <c r="H476" s="11" t="s">
        <v>12</v>
      </c>
    </row>
    <row r="477" spans="1:8" ht="22.5" customHeight="1">
      <c r="A477" s="10">
        <v>0</v>
      </c>
      <c r="B477" s="11" t="s">
        <v>12</v>
      </c>
      <c r="C477" s="10">
        <v>0</v>
      </c>
      <c r="D477" s="11" t="s">
        <v>12</v>
      </c>
      <c r="E477" s="14" t="s">
        <v>43</v>
      </c>
      <c r="F477" s="21">
        <v>533000</v>
      </c>
      <c r="G477" s="10">
        <v>0</v>
      </c>
      <c r="H477" s="11" t="s">
        <v>12</v>
      </c>
    </row>
    <row r="478" spans="1:8" ht="22.5" customHeight="1">
      <c r="A478" s="10">
        <v>219000</v>
      </c>
      <c r="B478" s="38" t="s">
        <v>12</v>
      </c>
      <c r="C478" s="10">
        <v>71243</v>
      </c>
      <c r="D478" s="11">
        <v>6</v>
      </c>
      <c r="E478" s="14" t="s">
        <v>44</v>
      </c>
      <c r="F478" s="21">
        <v>534000</v>
      </c>
      <c r="G478" s="10">
        <v>11375</v>
      </c>
      <c r="H478" s="11">
        <v>93</v>
      </c>
    </row>
    <row r="479" spans="1:8" ht="22.5" customHeight="1">
      <c r="A479" s="10">
        <f>124000+32200+10100+100860</f>
        <v>267160</v>
      </c>
      <c r="B479" s="20" t="s">
        <v>12</v>
      </c>
      <c r="C479" s="10">
        <v>138850</v>
      </c>
      <c r="D479" s="11" t="s">
        <v>12</v>
      </c>
      <c r="E479" s="14" t="s">
        <v>46</v>
      </c>
      <c r="F479" s="21">
        <v>541000</v>
      </c>
      <c r="G479" s="10">
        <v>40100</v>
      </c>
      <c r="H479" s="11" t="s">
        <v>12</v>
      </c>
    </row>
    <row r="480" spans="1:8" ht="22.5" customHeight="1">
      <c r="A480" s="10">
        <v>0</v>
      </c>
      <c r="B480" s="20" t="s">
        <v>12</v>
      </c>
      <c r="C480" s="10">
        <v>0</v>
      </c>
      <c r="D480" s="11" t="s">
        <v>12</v>
      </c>
      <c r="E480" s="14" t="s">
        <v>80</v>
      </c>
      <c r="F480" s="21">
        <v>541000</v>
      </c>
      <c r="G480" s="10">
        <v>0</v>
      </c>
      <c r="H480" s="11" t="s">
        <v>12</v>
      </c>
    </row>
    <row r="481" spans="1:8" ht="22.5" customHeight="1">
      <c r="A481" s="10">
        <v>1607500</v>
      </c>
      <c r="B481" s="20" t="s">
        <v>12</v>
      </c>
      <c r="C481" s="10">
        <v>78000</v>
      </c>
      <c r="D481" s="11" t="s">
        <v>12</v>
      </c>
      <c r="E481" s="14" t="s">
        <v>47</v>
      </c>
      <c r="F481" s="21">
        <v>542000</v>
      </c>
      <c r="G481" s="10">
        <v>78000</v>
      </c>
      <c r="H481" s="11" t="s">
        <v>12</v>
      </c>
    </row>
    <row r="482" spans="1:8" ht="22.5" customHeight="1">
      <c r="A482" s="10">
        <f>30000+100000</f>
        <v>130000</v>
      </c>
      <c r="B482" s="20" t="s">
        <v>12</v>
      </c>
      <c r="C482" s="10">
        <v>0</v>
      </c>
      <c r="D482" s="11" t="s">
        <v>12</v>
      </c>
      <c r="E482" s="14" t="s">
        <v>48</v>
      </c>
      <c r="F482" s="21">
        <v>550000</v>
      </c>
      <c r="G482" s="10">
        <v>0</v>
      </c>
      <c r="H482" s="11" t="s">
        <v>12</v>
      </c>
    </row>
    <row r="483" spans="1:8" ht="22.5" customHeight="1">
      <c r="A483" s="10">
        <f>30000+1660000+70000+200000+55500+10000+35000</f>
        <v>2060500</v>
      </c>
      <c r="B483" s="20" t="s">
        <v>12</v>
      </c>
      <c r="C483" s="10">
        <v>955000</v>
      </c>
      <c r="D483" s="11" t="s">
        <v>12</v>
      </c>
      <c r="E483" s="14" t="s">
        <v>45</v>
      </c>
      <c r="F483" s="21">
        <v>560000</v>
      </c>
      <c r="G483" s="10">
        <v>105000</v>
      </c>
      <c r="H483" s="11" t="s">
        <v>12</v>
      </c>
    </row>
    <row r="484" spans="1:8" ht="22.5" customHeight="1">
      <c r="A484" s="23">
        <v>0</v>
      </c>
      <c r="B484" s="20" t="s">
        <v>12</v>
      </c>
      <c r="C484" s="23">
        <v>0</v>
      </c>
      <c r="D484" s="24" t="s">
        <v>12</v>
      </c>
      <c r="E484" s="14" t="s">
        <v>85</v>
      </c>
      <c r="F484" s="21">
        <v>560000</v>
      </c>
      <c r="G484" s="23">
        <v>0</v>
      </c>
      <c r="H484" s="24" t="s">
        <v>12</v>
      </c>
    </row>
    <row r="485" spans="1:8" ht="22.5" customHeight="1" thickBot="1">
      <c r="A485" s="15">
        <f>INT(SUM(A465:A484)+SUM(B465:B484)/100)</f>
        <v>19842000</v>
      </c>
      <c r="B485" s="16" t="s">
        <v>12</v>
      </c>
      <c r="C485" s="27">
        <f>INT(SUM(C465:C484)+SUM(D465:D484)/100)</f>
        <v>11344769</v>
      </c>
      <c r="D485" s="28">
        <f>MOD(SUM(D465:D484),100)</f>
        <v>51</v>
      </c>
      <c r="E485" s="17"/>
      <c r="F485" s="18"/>
      <c r="G485" s="27">
        <f>INT(SUM(G466:G484)+SUM(H466:H484)/100)</f>
        <v>1870264</v>
      </c>
      <c r="H485" s="28">
        <f>MOD(SUM(H465:H484),100)</f>
        <v>43</v>
      </c>
    </row>
    <row r="486" spans="1:8" ht="22.5" customHeight="1" thickTop="1">
      <c r="A486" s="32"/>
      <c r="B486" s="33"/>
      <c r="C486" s="78"/>
      <c r="D486" s="79"/>
      <c r="E486" s="17"/>
      <c r="F486" s="18"/>
      <c r="G486" s="78"/>
      <c r="H486" s="79"/>
    </row>
    <row r="487" spans="1:8" ht="22.5" customHeight="1">
      <c r="A487" s="19"/>
      <c r="B487" s="20"/>
      <c r="C487" s="10">
        <v>0</v>
      </c>
      <c r="D487" s="11" t="s">
        <v>12</v>
      </c>
      <c r="E487" s="14" t="s">
        <v>25</v>
      </c>
      <c r="F487" s="22">
        <v>110602</v>
      </c>
      <c r="G487" s="10">
        <v>0</v>
      </c>
      <c r="H487" s="38" t="s">
        <v>12</v>
      </c>
    </row>
    <row r="488" spans="1:8" ht="22.5" customHeight="1">
      <c r="A488" s="19"/>
      <c r="B488" s="20"/>
      <c r="C488" s="10">
        <v>271435</v>
      </c>
      <c r="D488" s="11" t="s">
        <v>12</v>
      </c>
      <c r="E488" s="14" t="s">
        <v>26</v>
      </c>
      <c r="F488" s="22">
        <v>110605</v>
      </c>
      <c r="G488" s="10">
        <v>35121</v>
      </c>
      <c r="H488" s="11" t="s">
        <v>12</v>
      </c>
    </row>
    <row r="489" spans="1:8" ht="22.5" customHeight="1">
      <c r="A489" s="19"/>
      <c r="B489" s="20"/>
      <c r="C489" s="10">
        <v>398008</v>
      </c>
      <c r="D489" s="11">
        <v>42</v>
      </c>
      <c r="E489" s="14" t="s">
        <v>49</v>
      </c>
      <c r="F489" s="21">
        <v>210402</v>
      </c>
      <c r="G489" s="10">
        <v>0</v>
      </c>
      <c r="H489" s="11" t="s">
        <v>12</v>
      </c>
    </row>
    <row r="490" spans="1:8" ht="22.5" customHeight="1">
      <c r="A490" s="19"/>
      <c r="B490" s="20"/>
      <c r="C490" s="10">
        <v>86323</v>
      </c>
      <c r="D490" s="11">
        <v>66</v>
      </c>
      <c r="E490" s="14" t="s">
        <v>51</v>
      </c>
      <c r="F490" s="21">
        <v>230100</v>
      </c>
      <c r="G490" s="10">
        <v>24833</v>
      </c>
      <c r="H490" s="11">
        <v>52</v>
      </c>
    </row>
    <row r="491" spans="1:8" ht="22.5" customHeight="1">
      <c r="A491" s="19"/>
      <c r="B491" s="20"/>
      <c r="C491" s="23">
        <v>0</v>
      </c>
      <c r="D491" s="24" t="s">
        <v>12</v>
      </c>
      <c r="E491" s="14" t="s">
        <v>50</v>
      </c>
      <c r="F491" s="21">
        <v>300000</v>
      </c>
      <c r="G491" s="10">
        <v>0</v>
      </c>
      <c r="H491" s="11" t="s">
        <v>12</v>
      </c>
    </row>
    <row r="492" spans="1:8" ht="22.5" customHeight="1" thickBot="1">
      <c r="A492" s="25"/>
      <c r="B492" s="26"/>
      <c r="C492" s="27">
        <f>INT(SUM(C487:C491)+SUM(D487:D491)/100)</f>
        <v>755767</v>
      </c>
      <c r="D492" s="28">
        <f>MOD(SUM(D487:D491),100)</f>
        <v>8</v>
      </c>
      <c r="E492" s="18"/>
      <c r="F492" s="18"/>
      <c r="G492" s="15">
        <f>INT(SUM(G487:G491)+SUM(H487:H491)/100)</f>
        <v>59954</v>
      </c>
      <c r="H492" s="16">
        <f>MOD(SUM(H487:H491),100)</f>
        <v>52</v>
      </c>
    </row>
    <row r="493" spans="1:8" ht="22.5" customHeight="1" thickBot="1" thickTop="1">
      <c r="A493" s="25"/>
      <c r="B493" s="26"/>
      <c r="C493" s="39">
        <f>INT(SUM(C485+C492)+SUM(D485+D492)/100)</f>
        <v>12100536</v>
      </c>
      <c r="D493" s="40">
        <f>MOD(SUM(D485+D492),100)</f>
        <v>59</v>
      </c>
      <c r="E493" s="18" t="s">
        <v>52</v>
      </c>
      <c r="F493" s="18"/>
      <c r="G493" s="27">
        <f>INT(SUM(G485+G492)+SUM(H485+H492)/100)</f>
        <v>1930218</v>
      </c>
      <c r="H493" s="28">
        <f>MOD(SUM(H485+H492),100)</f>
        <v>95</v>
      </c>
    </row>
    <row r="494" spans="1:8" ht="22.5" customHeight="1" thickTop="1">
      <c r="A494" s="19"/>
      <c r="B494" s="20"/>
      <c r="C494" s="74">
        <f>INT(SUM(C457-C493)+SUM(D457-D493)/100)</f>
        <v>9363746</v>
      </c>
      <c r="D494" s="75">
        <f>MOD(SUM(D457-D493),100)</f>
        <v>40</v>
      </c>
      <c r="E494" s="41" t="s">
        <v>53</v>
      </c>
      <c r="F494" s="44"/>
      <c r="G494" s="74"/>
      <c r="H494" s="75"/>
    </row>
    <row r="495" spans="1:8" ht="22.5" customHeight="1">
      <c r="A495" s="19"/>
      <c r="B495" s="20"/>
      <c r="C495" s="10"/>
      <c r="D495" s="11"/>
      <c r="E495" s="21" t="s">
        <v>54</v>
      </c>
      <c r="F495" s="21"/>
      <c r="G495" s="10"/>
      <c r="H495" s="11"/>
    </row>
    <row r="496" spans="1:8" ht="22.5" customHeight="1">
      <c r="A496" s="19"/>
      <c r="B496" s="42"/>
      <c r="C496" s="72"/>
      <c r="D496" s="45"/>
      <c r="E496" s="43" t="s">
        <v>55</v>
      </c>
      <c r="F496" s="44"/>
      <c r="G496" s="72">
        <f>INT(SUM(G493-G457)+SUM(H493-H457)/100)</f>
        <v>1068496</v>
      </c>
      <c r="H496" s="45">
        <f>MOD(SUM(H493-H457),100)</f>
        <v>77</v>
      </c>
    </row>
    <row r="497" spans="1:8" ht="22.5" customHeight="1" thickBot="1">
      <c r="A497" s="25"/>
      <c r="B497" s="26"/>
      <c r="C497" s="27">
        <f>INT(SUM(C430+C494)+SUM(D430+D494)/100)</f>
        <v>31911613</v>
      </c>
      <c r="D497" s="28">
        <f>MOD(SUM(D430+D494),100)</f>
        <v>36</v>
      </c>
      <c r="E497" s="18" t="s">
        <v>56</v>
      </c>
      <c r="F497" s="31"/>
      <c r="G497" s="27">
        <f>INT(SUM(G430-G496)+SUM(H430-H496)/100)</f>
        <v>31911613</v>
      </c>
      <c r="H497" s="28">
        <f>MOD(SUM(H430-H496),100)</f>
        <v>36</v>
      </c>
    </row>
    <row r="498" spans="1:8" ht="22.5" customHeight="1" thickTop="1">
      <c r="A498" s="25"/>
      <c r="B498" s="26"/>
      <c r="C498" s="32"/>
      <c r="D498" s="33"/>
      <c r="E498" s="34"/>
      <c r="F498" s="34"/>
      <c r="G498" s="32"/>
      <c r="H498" s="33"/>
    </row>
    <row r="499" spans="1:8" ht="22.5" customHeight="1">
      <c r="A499" s="25"/>
      <c r="B499" s="26"/>
      <c r="C499" s="32"/>
      <c r="D499" s="33"/>
      <c r="E499" s="34"/>
      <c r="F499" s="34"/>
      <c r="G499" s="32"/>
      <c r="H499" s="33"/>
    </row>
    <row r="500" spans="1:8" ht="22.5" customHeight="1">
      <c r="A500" s="25"/>
      <c r="B500" s="26"/>
      <c r="C500" s="67" t="s">
        <v>77</v>
      </c>
      <c r="D500" s="33"/>
      <c r="E500" s="70"/>
      <c r="F500" s="34"/>
      <c r="G500" s="61"/>
      <c r="H500" s="33"/>
    </row>
    <row r="501" spans="1:8" ht="22.5" customHeight="1">
      <c r="A501" s="105" t="s">
        <v>57</v>
      </c>
      <c r="B501" s="105"/>
      <c r="C501" s="105"/>
      <c r="D501" s="105"/>
      <c r="E501" s="46" t="s">
        <v>57</v>
      </c>
      <c r="F501" s="105" t="s">
        <v>57</v>
      </c>
      <c r="G501" s="105"/>
      <c r="H501" s="105"/>
    </row>
    <row r="502" spans="1:8" ht="22.5" customHeight="1">
      <c r="A502" s="105" t="s">
        <v>58</v>
      </c>
      <c r="B502" s="105"/>
      <c r="C502" s="105"/>
      <c r="D502" s="105"/>
      <c r="E502" s="46" t="s">
        <v>105</v>
      </c>
      <c r="F502" s="105" t="s">
        <v>73</v>
      </c>
      <c r="G502" s="105"/>
      <c r="H502" s="105"/>
    </row>
    <row r="503" spans="1:8" ht="22.5" customHeight="1">
      <c r="A503" s="105" t="s">
        <v>72</v>
      </c>
      <c r="B503" s="105"/>
      <c r="C503" s="105"/>
      <c r="D503" s="105"/>
      <c r="E503" s="46" t="s">
        <v>106</v>
      </c>
      <c r="F503" s="105" t="s">
        <v>59</v>
      </c>
      <c r="G503" s="105"/>
      <c r="H503" s="105"/>
    </row>
    <row r="504" ht="22.5" customHeight="1">
      <c r="E504" s="3" t="s">
        <v>107</v>
      </c>
    </row>
    <row r="509" spans="1:8" ht="22.5" customHeight="1">
      <c r="A509" s="1" t="s">
        <v>0</v>
      </c>
      <c r="F509" s="113" t="s">
        <v>89</v>
      </c>
      <c r="G509" s="113"/>
      <c r="H509" s="113"/>
    </row>
    <row r="510" ht="22.5" customHeight="1">
      <c r="A510" s="1" t="s">
        <v>1</v>
      </c>
    </row>
    <row r="511" spans="1:8" ht="22.5" customHeight="1">
      <c r="A511" s="4" t="s">
        <v>2</v>
      </c>
      <c r="E511" s="5" t="s">
        <v>3</v>
      </c>
      <c r="F511" s="114" t="s">
        <v>108</v>
      </c>
      <c r="G511" s="114"/>
      <c r="H511" s="114"/>
    </row>
    <row r="512" spans="1:8" ht="22.5" customHeight="1">
      <c r="A512" s="106" t="s">
        <v>4</v>
      </c>
      <c r="B512" s="107"/>
      <c r="C512" s="107"/>
      <c r="D512" s="110"/>
      <c r="E512" s="115" t="s">
        <v>5</v>
      </c>
      <c r="F512" s="108" t="s">
        <v>6</v>
      </c>
      <c r="G512" s="107" t="s">
        <v>7</v>
      </c>
      <c r="H512" s="110"/>
    </row>
    <row r="513" spans="1:8" ht="22.5" customHeight="1">
      <c r="A513" s="111" t="s">
        <v>8</v>
      </c>
      <c r="B513" s="112"/>
      <c r="C513" s="117" t="s">
        <v>9</v>
      </c>
      <c r="D513" s="112"/>
      <c r="E513" s="116"/>
      <c r="F513" s="109"/>
      <c r="G513" s="117" t="s">
        <v>9</v>
      </c>
      <c r="H513" s="112"/>
    </row>
    <row r="514" spans="1:8" ht="22.5" customHeight="1">
      <c r="A514" s="6"/>
      <c r="B514" s="7"/>
      <c r="C514" s="6">
        <v>22547866</v>
      </c>
      <c r="D514" s="7">
        <v>96</v>
      </c>
      <c r="E514" s="8" t="s">
        <v>10</v>
      </c>
      <c r="F514" s="9"/>
      <c r="G514" s="6">
        <v>31911613</v>
      </c>
      <c r="H514" s="7">
        <v>36</v>
      </c>
    </row>
    <row r="515" spans="1:8" ht="22.5" customHeight="1">
      <c r="A515" s="10"/>
      <c r="B515" s="11"/>
      <c r="C515" s="10"/>
      <c r="D515" s="11"/>
      <c r="E515" s="12" t="s">
        <v>11</v>
      </c>
      <c r="F515" s="13"/>
      <c r="G515" s="10"/>
      <c r="H515" s="11"/>
    </row>
    <row r="516" spans="1:8" ht="22.5" customHeight="1">
      <c r="A516" s="10">
        <v>116500</v>
      </c>
      <c r="B516" s="11" t="s">
        <v>12</v>
      </c>
      <c r="C516" s="10">
        <v>83134</v>
      </c>
      <c r="D516" s="11">
        <v>40</v>
      </c>
      <c r="E516" s="14" t="s">
        <v>13</v>
      </c>
      <c r="F516" s="13">
        <v>411000</v>
      </c>
      <c r="G516" s="10">
        <v>9304</v>
      </c>
      <c r="H516" s="11">
        <v>42</v>
      </c>
    </row>
    <row r="517" spans="1:8" ht="22.5" customHeight="1">
      <c r="A517" s="62">
        <v>155000</v>
      </c>
      <c r="B517" s="63" t="s">
        <v>12</v>
      </c>
      <c r="C517" s="62">
        <v>3042</v>
      </c>
      <c r="D517" s="63">
        <v>20</v>
      </c>
      <c r="E517" s="64" t="s">
        <v>14</v>
      </c>
      <c r="F517" s="65">
        <v>412000</v>
      </c>
      <c r="G517" s="62">
        <v>2834</v>
      </c>
      <c r="H517" s="63" t="s">
        <v>12</v>
      </c>
    </row>
    <row r="518" spans="1:8" ht="22.5" customHeight="1">
      <c r="A518" s="10">
        <v>175000</v>
      </c>
      <c r="B518" s="11" t="s">
        <v>12</v>
      </c>
      <c r="C518" s="10">
        <v>193216</v>
      </c>
      <c r="D518" s="11">
        <v>94</v>
      </c>
      <c r="E518" s="14" t="s">
        <v>15</v>
      </c>
      <c r="F518" s="13">
        <v>413000</v>
      </c>
      <c r="G518" s="10">
        <v>55292</v>
      </c>
      <c r="H518" s="11">
        <v>92</v>
      </c>
    </row>
    <row r="519" spans="1:8" ht="22.5" customHeight="1">
      <c r="A519" s="10">
        <v>146000</v>
      </c>
      <c r="B519" s="11" t="s">
        <v>12</v>
      </c>
      <c r="C519" s="10">
        <v>180520</v>
      </c>
      <c r="D519" s="11" t="s">
        <v>12</v>
      </c>
      <c r="E519" s="14" t="s">
        <v>16</v>
      </c>
      <c r="F519" s="13">
        <v>414000</v>
      </c>
      <c r="G519" s="10">
        <v>13780</v>
      </c>
      <c r="H519" s="11" t="s">
        <v>12</v>
      </c>
    </row>
    <row r="520" spans="1:8" ht="22.5" customHeight="1">
      <c r="A520" s="10">
        <v>30000</v>
      </c>
      <c r="B520" s="11" t="s">
        <v>12</v>
      </c>
      <c r="C520" s="10">
        <v>2800</v>
      </c>
      <c r="D520" s="11" t="s">
        <v>12</v>
      </c>
      <c r="E520" s="14" t="s">
        <v>17</v>
      </c>
      <c r="F520" s="13">
        <v>415000</v>
      </c>
      <c r="G520" s="10">
        <v>0</v>
      </c>
      <c r="H520" s="11" t="s">
        <v>12</v>
      </c>
    </row>
    <row r="521" spans="1:8" ht="22.5" customHeight="1">
      <c r="A521" s="62">
        <v>12619500</v>
      </c>
      <c r="B521" s="63" t="s">
        <v>12</v>
      </c>
      <c r="C521" s="62">
        <v>7315723</v>
      </c>
      <c r="D521" s="63">
        <v>30</v>
      </c>
      <c r="E521" s="64" t="s">
        <v>19</v>
      </c>
      <c r="F521" s="65">
        <v>420000</v>
      </c>
      <c r="G521" s="62">
        <v>1299689</v>
      </c>
      <c r="H521" s="63">
        <v>74</v>
      </c>
    </row>
    <row r="522" spans="1:8" ht="22.5" customHeight="1">
      <c r="A522" s="10">
        <v>6600000</v>
      </c>
      <c r="B522" s="11" t="s">
        <v>12</v>
      </c>
      <c r="C522" s="10">
        <v>7094425</v>
      </c>
      <c r="D522" s="11" t="s">
        <v>12</v>
      </c>
      <c r="E522" s="14" t="s">
        <v>20</v>
      </c>
      <c r="F522" s="13">
        <v>431002</v>
      </c>
      <c r="G522" s="10">
        <v>0</v>
      </c>
      <c r="H522" s="11" t="s">
        <v>12</v>
      </c>
    </row>
    <row r="523" spans="1:8" ht="22.5" customHeight="1">
      <c r="A523" s="10">
        <v>0</v>
      </c>
      <c r="B523" s="11" t="s">
        <v>12</v>
      </c>
      <c r="C523" s="10">
        <v>6716400</v>
      </c>
      <c r="D523" s="11" t="s">
        <v>12</v>
      </c>
      <c r="E523" s="14" t="s">
        <v>21</v>
      </c>
      <c r="F523" s="13">
        <v>441000</v>
      </c>
      <c r="G523" s="10">
        <v>0</v>
      </c>
      <c r="H523" s="11" t="s">
        <v>12</v>
      </c>
    </row>
    <row r="524" spans="1:8" ht="22.5" customHeight="1">
      <c r="A524" s="10">
        <v>0</v>
      </c>
      <c r="B524" s="11" t="s">
        <v>12</v>
      </c>
      <c r="C524" s="10">
        <v>768000</v>
      </c>
      <c r="D524" s="11" t="s">
        <v>12</v>
      </c>
      <c r="E524" s="14" t="s">
        <v>22</v>
      </c>
      <c r="F524" s="13">
        <v>441000</v>
      </c>
      <c r="G524" s="10">
        <v>0</v>
      </c>
      <c r="H524" s="11" t="s">
        <v>12</v>
      </c>
    </row>
    <row r="525" spans="1:8" ht="22.5" customHeight="1">
      <c r="A525" s="10">
        <v>0</v>
      </c>
      <c r="B525" s="11" t="s">
        <v>12</v>
      </c>
      <c r="C525" s="10">
        <v>0</v>
      </c>
      <c r="D525" s="11" t="s">
        <v>12</v>
      </c>
      <c r="E525" s="68" t="s">
        <v>78</v>
      </c>
      <c r="F525" s="13">
        <v>441000</v>
      </c>
      <c r="G525" s="10">
        <v>0</v>
      </c>
      <c r="H525" s="11" t="s">
        <v>12</v>
      </c>
    </row>
    <row r="526" spans="1:8" ht="22.5" customHeight="1">
      <c r="A526" s="10">
        <v>0</v>
      </c>
      <c r="B526" s="11" t="s">
        <v>12</v>
      </c>
      <c r="C526" s="10">
        <v>169290</v>
      </c>
      <c r="D526" s="11" t="s">
        <v>12</v>
      </c>
      <c r="E526" s="14" t="s">
        <v>23</v>
      </c>
      <c r="F526" s="13">
        <v>441000</v>
      </c>
      <c r="G526" s="10">
        <v>0</v>
      </c>
      <c r="H526" s="11" t="s">
        <v>12</v>
      </c>
    </row>
    <row r="527" spans="1:8" ht="22.5" customHeight="1">
      <c r="A527" s="10">
        <v>0</v>
      </c>
      <c r="B527" s="11" t="s">
        <v>12</v>
      </c>
      <c r="C527" s="10">
        <v>0</v>
      </c>
      <c r="D527" s="11" t="s">
        <v>12</v>
      </c>
      <c r="E527" s="14" t="s">
        <v>24</v>
      </c>
      <c r="F527" s="13">
        <v>441000</v>
      </c>
      <c r="G527" s="10">
        <v>0</v>
      </c>
      <c r="H527" s="11" t="s">
        <v>12</v>
      </c>
    </row>
    <row r="528" spans="1:8" ht="22.5" customHeight="1">
      <c r="A528" s="10">
        <v>0</v>
      </c>
      <c r="B528" s="11" t="s">
        <v>12</v>
      </c>
      <c r="C528" s="10">
        <v>0</v>
      </c>
      <c r="D528" s="11" t="s">
        <v>12</v>
      </c>
      <c r="E528" s="14" t="s">
        <v>87</v>
      </c>
      <c r="F528" s="13">
        <v>441000</v>
      </c>
      <c r="G528" s="10">
        <v>0</v>
      </c>
      <c r="H528" s="11" t="s">
        <v>12</v>
      </c>
    </row>
    <row r="529" spans="1:8" ht="22.5" customHeight="1">
      <c r="A529" s="10">
        <v>0</v>
      </c>
      <c r="B529" s="11" t="s">
        <v>12</v>
      </c>
      <c r="C529" s="10">
        <v>0</v>
      </c>
      <c r="D529" s="11" t="s">
        <v>12</v>
      </c>
      <c r="E529" s="68" t="s">
        <v>79</v>
      </c>
      <c r="F529" s="13">
        <v>441000</v>
      </c>
      <c r="G529" s="10">
        <v>0</v>
      </c>
      <c r="H529" s="11" t="s">
        <v>12</v>
      </c>
    </row>
    <row r="530" spans="1:8" ht="22.5" customHeight="1">
      <c r="A530" s="10">
        <v>0</v>
      </c>
      <c r="B530" s="11" t="s">
        <v>12</v>
      </c>
      <c r="C530" s="10">
        <v>0</v>
      </c>
      <c r="D530" s="11" t="s">
        <v>12</v>
      </c>
      <c r="E530" s="14" t="s">
        <v>82</v>
      </c>
      <c r="F530" s="13">
        <v>441000</v>
      </c>
      <c r="G530" s="10">
        <v>0</v>
      </c>
      <c r="H530" s="11" t="s">
        <v>12</v>
      </c>
    </row>
    <row r="531" spans="1:8" ht="22.5" customHeight="1" thickBot="1">
      <c r="A531" s="15">
        <f>INT(SUM(A516:A530)+SUM(B516:B530)/100)</f>
        <v>19842000</v>
      </c>
      <c r="B531" s="16" t="s">
        <v>12</v>
      </c>
      <c r="C531" s="15">
        <f>INT(SUM(C516:C530)+SUM(D516:D530)/100)</f>
        <v>22526551</v>
      </c>
      <c r="D531" s="16">
        <f>MOD(SUM(D516:D530),100)</f>
        <v>84</v>
      </c>
      <c r="E531" s="17"/>
      <c r="F531" s="18"/>
      <c r="G531" s="15">
        <f>INT(SUM(G516:G530)+SUM(H516:H530)/100)</f>
        <v>1380901</v>
      </c>
      <c r="H531" s="16">
        <f>MOD(SUM(H516:H530),100)</f>
        <v>8</v>
      </c>
    </row>
    <row r="532" spans="1:8" ht="22.5" customHeight="1" thickTop="1">
      <c r="A532" s="19"/>
      <c r="B532" s="20"/>
      <c r="C532" s="10"/>
      <c r="D532" s="11"/>
      <c r="E532" s="14"/>
      <c r="F532" s="21"/>
      <c r="G532" s="10"/>
      <c r="H532" s="11"/>
    </row>
    <row r="533" spans="1:8" ht="22.5" customHeight="1">
      <c r="A533" s="19"/>
      <c r="B533" s="20"/>
      <c r="C533" s="10">
        <v>0</v>
      </c>
      <c r="D533" s="11" t="s">
        <v>12</v>
      </c>
      <c r="E533" s="14" t="s">
        <v>61</v>
      </c>
      <c r="F533" s="22">
        <v>110601</v>
      </c>
      <c r="G533" s="10">
        <v>0</v>
      </c>
      <c r="H533" s="11" t="s">
        <v>12</v>
      </c>
    </row>
    <row r="534" spans="1:8" ht="22.5" customHeight="1">
      <c r="A534" s="19"/>
      <c r="B534" s="20"/>
      <c r="C534" s="10">
        <v>2483</v>
      </c>
      <c r="D534" s="11">
        <v>46</v>
      </c>
      <c r="E534" s="14" t="s">
        <v>25</v>
      </c>
      <c r="F534" s="22">
        <v>110602</v>
      </c>
      <c r="G534" s="10">
        <v>0</v>
      </c>
      <c r="H534" s="11" t="s">
        <v>12</v>
      </c>
    </row>
    <row r="535" spans="1:8" ht="22.5" customHeight="1">
      <c r="A535" s="19"/>
      <c r="B535" s="20"/>
      <c r="C535" s="10">
        <v>271435</v>
      </c>
      <c r="D535" s="11" t="s">
        <v>12</v>
      </c>
      <c r="E535" s="14" t="s">
        <v>26</v>
      </c>
      <c r="F535" s="22">
        <v>110605</v>
      </c>
      <c r="G535" s="10">
        <v>43091</v>
      </c>
      <c r="H535" s="11" t="s">
        <v>12</v>
      </c>
    </row>
    <row r="536" spans="1:8" ht="22.5" customHeight="1">
      <c r="A536" s="19"/>
      <c r="B536" s="20"/>
      <c r="C536" s="10">
        <v>34532</v>
      </c>
      <c r="D536" s="11">
        <v>54</v>
      </c>
      <c r="E536" s="14" t="s">
        <v>29</v>
      </c>
      <c r="F536" s="21">
        <v>230100</v>
      </c>
      <c r="G536" s="10">
        <v>11533</v>
      </c>
      <c r="H536" s="11">
        <v>24</v>
      </c>
    </row>
    <row r="537" spans="1:8" ht="22.5" customHeight="1">
      <c r="A537" s="19"/>
      <c r="B537" s="20"/>
      <c r="C537" s="10">
        <v>71537</v>
      </c>
      <c r="D537" s="11">
        <v>65</v>
      </c>
      <c r="E537" s="14" t="s">
        <v>30</v>
      </c>
      <c r="F537" s="21">
        <v>230199</v>
      </c>
      <c r="G537" s="10">
        <v>8559</v>
      </c>
      <c r="H537" s="11">
        <v>65</v>
      </c>
    </row>
    <row r="538" spans="1:8" ht="22.5" customHeight="1">
      <c r="A538" s="19"/>
      <c r="B538" s="20"/>
      <c r="C538" s="10">
        <v>1370</v>
      </c>
      <c r="D538" s="11">
        <v>60</v>
      </c>
      <c r="E538" s="14" t="s">
        <v>27</v>
      </c>
      <c r="F538" s="21">
        <v>300000</v>
      </c>
      <c r="G538" s="10">
        <v>0</v>
      </c>
      <c r="H538" s="11" t="s">
        <v>12</v>
      </c>
    </row>
    <row r="539" spans="1:8" ht="22.5" customHeight="1">
      <c r="A539" s="19"/>
      <c r="B539" s="20"/>
      <c r="C539" s="23">
        <v>456</v>
      </c>
      <c r="D539" s="24">
        <v>87</v>
      </c>
      <c r="E539" s="14" t="s">
        <v>104</v>
      </c>
      <c r="F539" s="22">
        <v>320000</v>
      </c>
      <c r="G539" s="23">
        <v>0</v>
      </c>
      <c r="H539" s="24" t="s">
        <v>12</v>
      </c>
    </row>
    <row r="540" spans="1:8" ht="22.5" customHeight="1" thickBot="1">
      <c r="A540" s="25"/>
      <c r="B540" s="26"/>
      <c r="C540" s="27">
        <f>INT(SUM(C533:C539)+SUM(D533:D539)/100)</f>
        <v>381816</v>
      </c>
      <c r="D540" s="28">
        <f>MOD(SUM(D533:D539),100)</f>
        <v>12</v>
      </c>
      <c r="E540" s="17"/>
      <c r="F540" s="18"/>
      <c r="G540" s="27">
        <f>INT(SUM(G533:G539)+SUM(H533:H539)/100)</f>
        <v>63183</v>
      </c>
      <c r="H540" s="28">
        <f>MOD(SUM(H533:H539),100)</f>
        <v>89</v>
      </c>
    </row>
    <row r="541" spans="1:8" ht="22.5" customHeight="1" thickBot="1" thickTop="1">
      <c r="A541" s="25"/>
      <c r="B541" s="26"/>
      <c r="C541" s="29">
        <f>INT(SUM(C531+C540)+SUM(D531+D540)/100)</f>
        <v>22908367</v>
      </c>
      <c r="D541" s="30">
        <f>MOD(SUM(D531+D540),100)</f>
        <v>96</v>
      </c>
      <c r="E541" s="31" t="s">
        <v>31</v>
      </c>
      <c r="F541" s="31"/>
      <c r="G541" s="29">
        <f>INT(SUM(G531+G540)+SUM(H531+H540)/100)</f>
        <v>1444084</v>
      </c>
      <c r="H541" s="30">
        <f>MOD(SUM(H531+H540),100)</f>
        <v>97</v>
      </c>
    </row>
    <row r="542" spans="1:8" ht="22.5" customHeight="1" thickTop="1">
      <c r="A542" s="25"/>
      <c r="B542" s="26"/>
      <c r="C542" s="32"/>
      <c r="D542" s="33"/>
      <c r="E542" s="34"/>
      <c r="F542" s="34"/>
      <c r="G542" s="32"/>
      <c r="H542" s="33"/>
    </row>
    <row r="543" spans="1:8" ht="22.5" customHeight="1">
      <c r="A543" s="25"/>
      <c r="B543" s="26"/>
      <c r="C543" s="32"/>
      <c r="D543" s="33"/>
      <c r="E543" s="34"/>
      <c r="F543" s="34"/>
      <c r="G543" s="32"/>
      <c r="H543" s="33"/>
    </row>
    <row r="544" spans="1:8" ht="22.5" customHeight="1">
      <c r="A544" s="25"/>
      <c r="B544" s="26"/>
      <c r="C544" s="32"/>
      <c r="D544" s="33"/>
      <c r="E544" s="34"/>
      <c r="F544" s="34"/>
      <c r="G544" s="32"/>
      <c r="H544" s="33"/>
    </row>
    <row r="545" spans="1:8" ht="22.5" customHeight="1">
      <c r="A545" s="25"/>
      <c r="B545" s="26"/>
      <c r="C545" s="32"/>
      <c r="D545" s="33"/>
      <c r="E545" s="34"/>
      <c r="F545" s="34"/>
      <c r="G545" s="32"/>
      <c r="H545" s="33"/>
    </row>
    <row r="546" spans="1:8" ht="22.5" customHeight="1">
      <c r="A546" s="25"/>
      <c r="B546" s="26"/>
      <c r="C546" s="32"/>
      <c r="D546" s="33"/>
      <c r="E546" s="34"/>
      <c r="F546" s="34"/>
      <c r="G546" s="32"/>
      <c r="H546" s="33"/>
    </row>
    <row r="547" spans="1:8" ht="22.5" customHeight="1">
      <c r="A547" s="106" t="s">
        <v>4</v>
      </c>
      <c r="B547" s="107"/>
      <c r="C547" s="107"/>
      <c r="D547" s="107"/>
      <c r="E547" s="108" t="s">
        <v>5</v>
      </c>
      <c r="F547" s="108" t="s">
        <v>6</v>
      </c>
      <c r="G547" s="106" t="s">
        <v>7</v>
      </c>
      <c r="H547" s="110"/>
    </row>
    <row r="548" spans="1:8" ht="22.5" customHeight="1">
      <c r="A548" s="111" t="s">
        <v>8</v>
      </c>
      <c r="B548" s="112"/>
      <c r="C548" s="111" t="s">
        <v>9</v>
      </c>
      <c r="D548" s="112"/>
      <c r="E548" s="109"/>
      <c r="F548" s="109"/>
      <c r="G548" s="111" t="s">
        <v>9</v>
      </c>
      <c r="H548" s="112"/>
    </row>
    <row r="549" spans="1:8" ht="22.5" customHeight="1">
      <c r="A549" s="6"/>
      <c r="B549" s="7"/>
      <c r="C549" s="6"/>
      <c r="D549" s="7"/>
      <c r="E549" s="35" t="s">
        <v>32</v>
      </c>
      <c r="F549" s="36"/>
      <c r="G549" s="6"/>
      <c r="H549" s="7"/>
    </row>
    <row r="550" spans="1:8" ht="22.5" customHeight="1">
      <c r="A550" s="10">
        <f>1229500-60000-10000-10000-35000-20000-50000</f>
        <v>1044500</v>
      </c>
      <c r="B550" s="11" t="s">
        <v>12</v>
      </c>
      <c r="C550" s="10">
        <v>571712</v>
      </c>
      <c r="D550" s="11" t="s">
        <v>12</v>
      </c>
      <c r="E550" s="14" t="s">
        <v>33</v>
      </c>
      <c r="F550" s="22">
        <v>510000</v>
      </c>
      <c r="G550" s="10">
        <v>8657</v>
      </c>
      <c r="H550" s="11" t="s">
        <v>12</v>
      </c>
    </row>
    <row r="551" spans="1:8" ht="22.5" customHeight="1">
      <c r="A551" s="10">
        <v>0</v>
      </c>
      <c r="B551" s="11" t="s">
        <v>12</v>
      </c>
      <c r="C551" s="10">
        <v>4340340</v>
      </c>
      <c r="D551" s="11" t="s">
        <v>12</v>
      </c>
      <c r="E551" s="14" t="s">
        <v>34</v>
      </c>
      <c r="F551" s="22">
        <v>510000</v>
      </c>
      <c r="G551" s="10">
        <v>615250</v>
      </c>
      <c r="H551" s="11" t="s">
        <v>12</v>
      </c>
    </row>
    <row r="552" spans="1:8" ht="22.5" customHeight="1">
      <c r="A552" s="10">
        <v>2052720</v>
      </c>
      <c r="B552" s="11" t="s">
        <v>12</v>
      </c>
      <c r="C552" s="10">
        <v>1197420</v>
      </c>
      <c r="D552" s="11" t="s">
        <v>12</v>
      </c>
      <c r="E552" s="14" t="s">
        <v>35</v>
      </c>
      <c r="F552" s="21">
        <v>521000</v>
      </c>
      <c r="G552" s="10">
        <v>171060</v>
      </c>
      <c r="H552" s="11" t="s">
        <v>12</v>
      </c>
    </row>
    <row r="553" spans="1:8" ht="22.5" customHeight="1">
      <c r="A553" s="10">
        <f>1530240+318480+151200+750480+97200+63000+453360+41040+63000</f>
        <v>3468000</v>
      </c>
      <c r="B553" s="11" t="s">
        <v>12</v>
      </c>
      <c r="C553" s="10">
        <v>2457251</v>
      </c>
      <c r="D553" s="11" t="s">
        <v>12</v>
      </c>
      <c r="E553" s="14" t="s">
        <v>36</v>
      </c>
      <c r="F553" s="21">
        <v>522000</v>
      </c>
      <c r="G553" s="10">
        <v>300795</v>
      </c>
      <c r="H553" s="11" t="s">
        <v>12</v>
      </c>
    </row>
    <row r="554" spans="1:8" ht="22.5" customHeight="1">
      <c r="A554" s="10">
        <f>171720+20280</f>
        <v>192000</v>
      </c>
      <c r="B554" s="11" t="s">
        <v>12</v>
      </c>
      <c r="C554" s="10">
        <v>105000</v>
      </c>
      <c r="D554" s="11" t="s">
        <v>12</v>
      </c>
      <c r="E554" s="14" t="s">
        <v>37</v>
      </c>
      <c r="F554" s="21">
        <v>522000</v>
      </c>
      <c r="G554" s="10">
        <v>15000</v>
      </c>
      <c r="H554" s="11" t="s">
        <v>12</v>
      </c>
    </row>
    <row r="555" spans="1:8" ht="22.5" customHeight="1">
      <c r="A555" s="10">
        <f>454000+207080+218640+36480+144720+671760+300240</f>
        <v>2032920</v>
      </c>
      <c r="B555" s="11" t="s">
        <v>12</v>
      </c>
      <c r="C555" s="10">
        <v>904910</v>
      </c>
      <c r="D555" s="11" t="s">
        <v>12</v>
      </c>
      <c r="E555" s="14" t="s">
        <v>38</v>
      </c>
      <c r="F555" s="21">
        <v>522000</v>
      </c>
      <c r="G555" s="10">
        <v>133130</v>
      </c>
      <c r="H555" s="11" t="s">
        <v>12</v>
      </c>
    </row>
    <row r="556" spans="1:8" ht="22.5" customHeight="1">
      <c r="A556" s="10">
        <v>0</v>
      </c>
      <c r="B556" s="11" t="s">
        <v>12</v>
      </c>
      <c r="C556" s="10">
        <v>189000</v>
      </c>
      <c r="D556" s="11" t="s">
        <v>12</v>
      </c>
      <c r="E556" s="14" t="s">
        <v>39</v>
      </c>
      <c r="F556" s="21">
        <v>522000</v>
      </c>
      <c r="G556" s="10">
        <v>27000</v>
      </c>
      <c r="H556" s="11" t="s">
        <v>12</v>
      </c>
    </row>
    <row r="557" spans="1:8" ht="22.5" customHeight="1">
      <c r="A557" s="10">
        <f>387300+214300+60000+86300+20000</f>
        <v>767900</v>
      </c>
      <c r="B557" s="11" t="s">
        <v>12</v>
      </c>
      <c r="C557" s="10">
        <v>198842</v>
      </c>
      <c r="D557" s="11" t="s">
        <v>12</v>
      </c>
      <c r="E557" s="14" t="s">
        <v>40</v>
      </c>
      <c r="F557" s="21">
        <v>531000</v>
      </c>
      <c r="G557" s="10">
        <v>25700</v>
      </c>
      <c r="H557" s="11" t="s">
        <v>12</v>
      </c>
    </row>
    <row r="558" spans="1:8" ht="22.5" customHeight="1">
      <c r="A558" s="10">
        <f>693000+585800+706000+200000+55000+63000+130000+460000+530000+350000+20000+60000+10000+10000+20000+50000</f>
        <v>3942800</v>
      </c>
      <c r="B558" s="11" t="s">
        <v>12</v>
      </c>
      <c r="C558" s="10">
        <v>1274445</v>
      </c>
      <c r="D558" s="11">
        <v>80</v>
      </c>
      <c r="E558" s="14" t="s">
        <v>41</v>
      </c>
      <c r="F558" s="21">
        <v>532000</v>
      </c>
      <c r="G558" s="10">
        <v>231055</v>
      </c>
      <c r="H558" s="11">
        <v>35</v>
      </c>
    </row>
    <row r="559" spans="1:8" ht="22.5" customHeight="1">
      <c r="A559" s="10">
        <v>0</v>
      </c>
      <c r="B559" s="11" t="s">
        <v>12</v>
      </c>
      <c r="C559" s="10">
        <v>0</v>
      </c>
      <c r="D559" s="11" t="s">
        <v>12</v>
      </c>
      <c r="E559" s="14" t="s">
        <v>81</v>
      </c>
      <c r="F559" s="21">
        <v>532000</v>
      </c>
      <c r="G559" s="10">
        <v>0</v>
      </c>
      <c r="H559" s="11" t="s">
        <v>12</v>
      </c>
    </row>
    <row r="560" spans="1:8" ht="22.5" customHeight="1">
      <c r="A560" s="10">
        <f>655000+82000+840000+20000+380000+70000+10000</f>
        <v>2057000</v>
      </c>
      <c r="B560" s="11" t="s">
        <v>12</v>
      </c>
      <c r="C560" s="10">
        <v>502553</v>
      </c>
      <c r="D560" s="11" t="s">
        <v>12</v>
      </c>
      <c r="E560" s="14" t="s">
        <v>42</v>
      </c>
      <c r="F560" s="21">
        <v>533000</v>
      </c>
      <c r="G560" s="10">
        <v>112150</v>
      </c>
      <c r="H560" s="11" t="s">
        <v>12</v>
      </c>
    </row>
    <row r="561" spans="1:8" ht="22.5" customHeight="1">
      <c r="A561" s="10">
        <v>0</v>
      </c>
      <c r="B561" s="11" t="s">
        <v>12</v>
      </c>
      <c r="C561" s="10">
        <v>0</v>
      </c>
      <c r="D561" s="11" t="s">
        <v>12</v>
      </c>
      <c r="E561" s="14" t="s">
        <v>43</v>
      </c>
      <c r="F561" s="21">
        <v>533000</v>
      </c>
      <c r="G561" s="10">
        <v>0</v>
      </c>
      <c r="H561" s="11" t="s">
        <v>12</v>
      </c>
    </row>
    <row r="562" spans="1:8" ht="22.5" customHeight="1">
      <c r="A562" s="10">
        <v>219000</v>
      </c>
      <c r="B562" s="38" t="s">
        <v>12</v>
      </c>
      <c r="C562" s="10">
        <v>88535</v>
      </c>
      <c r="D562" s="11">
        <v>5</v>
      </c>
      <c r="E562" s="14" t="s">
        <v>44</v>
      </c>
      <c r="F562" s="21">
        <v>534000</v>
      </c>
      <c r="G562" s="10">
        <v>17291</v>
      </c>
      <c r="H562" s="11">
        <v>99</v>
      </c>
    </row>
    <row r="563" spans="1:8" ht="22.5" customHeight="1">
      <c r="A563" s="10">
        <f>124000+32200+10100+100860</f>
        <v>267160</v>
      </c>
      <c r="B563" s="20" t="s">
        <v>12</v>
      </c>
      <c r="C563" s="10">
        <v>157620</v>
      </c>
      <c r="D563" s="11" t="s">
        <v>12</v>
      </c>
      <c r="E563" s="14" t="s">
        <v>46</v>
      </c>
      <c r="F563" s="21">
        <v>541000</v>
      </c>
      <c r="G563" s="10">
        <v>18770</v>
      </c>
      <c r="H563" s="11" t="s">
        <v>12</v>
      </c>
    </row>
    <row r="564" spans="1:8" ht="22.5" customHeight="1">
      <c r="A564" s="10">
        <v>0</v>
      </c>
      <c r="B564" s="20" t="s">
        <v>12</v>
      </c>
      <c r="C564" s="10">
        <v>0</v>
      </c>
      <c r="D564" s="11" t="s">
        <v>12</v>
      </c>
      <c r="E564" s="14" t="s">
        <v>80</v>
      </c>
      <c r="F564" s="21">
        <v>541000</v>
      </c>
      <c r="G564" s="10">
        <v>0</v>
      </c>
      <c r="H564" s="11" t="s">
        <v>12</v>
      </c>
    </row>
    <row r="565" spans="1:8" ht="22.5" customHeight="1">
      <c r="A565" s="10">
        <v>1607500</v>
      </c>
      <c r="B565" s="20" t="s">
        <v>12</v>
      </c>
      <c r="C565" s="10">
        <v>78000</v>
      </c>
      <c r="D565" s="11" t="s">
        <v>12</v>
      </c>
      <c r="E565" s="14" t="s">
        <v>47</v>
      </c>
      <c r="F565" s="21">
        <v>542000</v>
      </c>
      <c r="G565" s="10">
        <v>0</v>
      </c>
      <c r="H565" s="11" t="s">
        <v>12</v>
      </c>
    </row>
    <row r="566" spans="1:8" ht="22.5" customHeight="1">
      <c r="A566" s="10">
        <f>30000+100000</f>
        <v>130000</v>
      </c>
      <c r="B566" s="20" t="s">
        <v>12</v>
      </c>
      <c r="C566" s="10">
        <v>0</v>
      </c>
      <c r="D566" s="11" t="s">
        <v>12</v>
      </c>
      <c r="E566" s="14" t="s">
        <v>48</v>
      </c>
      <c r="F566" s="21">
        <v>550000</v>
      </c>
      <c r="G566" s="10">
        <v>0</v>
      </c>
      <c r="H566" s="11" t="s">
        <v>12</v>
      </c>
    </row>
    <row r="567" spans="1:8" ht="22.5" customHeight="1">
      <c r="A567" s="10">
        <f>30000+1660000+70000+200000+55500+10000+35000</f>
        <v>2060500</v>
      </c>
      <c r="B567" s="20" t="s">
        <v>12</v>
      </c>
      <c r="C567" s="10">
        <v>955000</v>
      </c>
      <c r="D567" s="11" t="s">
        <v>12</v>
      </c>
      <c r="E567" s="14" t="s">
        <v>45</v>
      </c>
      <c r="F567" s="21">
        <v>560000</v>
      </c>
      <c r="G567" s="10">
        <v>0</v>
      </c>
      <c r="H567" s="11" t="s">
        <v>12</v>
      </c>
    </row>
    <row r="568" spans="1:8" ht="22.5" customHeight="1">
      <c r="A568" s="23">
        <v>0</v>
      </c>
      <c r="B568" s="20" t="s">
        <v>12</v>
      </c>
      <c r="C568" s="23">
        <v>0</v>
      </c>
      <c r="D568" s="24" t="s">
        <v>12</v>
      </c>
      <c r="E568" s="14" t="s">
        <v>85</v>
      </c>
      <c r="F568" s="21">
        <v>560000</v>
      </c>
      <c r="G568" s="23">
        <v>0</v>
      </c>
      <c r="H568" s="24" t="s">
        <v>12</v>
      </c>
    </row>
    <row r="569" spans="1:8" ht="22.5" customHeight="1" thickBot="1">
      <c r="A569" s="15">
        <f>INT(SUM(A549:A568)+SUM(B549:B568)/100)</f>
        <v>19842000</v>
      </c>
      <c r="B569" s="16" t="s">
        <v>12</v>
      </c>
      <c r="C569" s="27">
        <f>INT(SUM(C549:C568)+SUM(D549:D568)/100)</f>
        <v>13020628</v>
      </c>
      <c r="D569" s="28">
        <f>MOD(SUM(D549:D568),100)</f>
        <v>85</v>
      </c>
      <c r="E569" s="17"/>
      <c r="F569" s="18"/>
      <c r="G569" s="27">
        <f>INT(SUM(G550:G568)+SUM(H550:H568)/100)</f>
        <v>1675859</v>
      </c>
      <c r="H569" s="28">
        <f>MOD(SUM(H549:H568),100)</f>
        <v>34</v>
      </c>
    </row>
    <row r="570" spans="1:8" ht="22.5" customHeight="1" thickTop="1">
      <c r="A570" s="32"/>
      <c r="B570" s="33"/>
      <c r="C570" s="78"/>
      <c r="D570" s="79"/>
      <c r="E570" s="17"/>
      <c r="F570" s="18"/>
      <c r="G570" s="78"/>
      <c r="H570" s="79"/>
    </row>
    <row r="571" spans="1:8" ht="22.5" customHeight="1">
      <c r="A571" s="19"/>
      <c r="B571" s="20"/>
      <c r="C571" s="10">
        <v>0</v>
      </c>
      <c r="D571" s="11" t="s">
        <v>12</v>
      </c>
      <c r="E571" s="14" t="s">
        <v>25</v>
      </c>
      <c r="F571" s="22">
        <v>110602</v>
      </c>
      <c r="G571" s="10">
        <v>0</v>
      </c>
      <c r="H571" s="38" t="s">
        <v>12</v>
      </c>
    </row>
    <row r="572" spans="1:8" ht="22.5" customHeight="1">
      <c r="A572" s="19"/>
      <c r="B572" s="20"/>
      <c r="C572" s="10">
        <v>271435</v>
      </c>
      <c r="D572" s="11" t="s">
        <v>12</v>
      </c>
      <c r="E572" s="14" t="s">
        <v>26</v>
      </c>
      <c r="F572" s="22">
        <v>110605</v>
      </c>
      <c r="G572" s="10">
        <v>0</v>
      </c>
      <c r="H572" s="11" t="s">
        <v>12</v>
      </c>
    </row>
    <row r="573" spans="1:8" ht="22.5" customHeight="1">
      <c r="A573" s="19"/>
      <c r="B573" s="20"/>
      <c r="C573" s="10">
        <v>398008</v>
      </c>
      <c r="D573" s="11">
        <v>42</v>
      </c>
      <c r="E573" s="14" t="s">
        <v>49</v>
      </c>
      <c r="F573" s="21">
        <v>210402</v>
      </c>
      <c r="G573" s="10">
        <v>0</v>
      </c>
      <c r="H573" s="11" t="s">
        <v>12</v>
      </c>
    </row>
    <row r="574" spans="1:8" ht="22.5" customHeight="1">
      <c r="A574" s="19"/>
      <c r="B574" s="20"/>
      <c r="C574" s="10">
        <v>97986</v>
      </c>
      <c r="D574" s="11">
        <v>63</v>
      </c>
      <c r="E574" s="14" t="s">
        <v>51</v>
      </c>
      <c r="F574" s="21">
        <v>230100</v>
      </c>
      <c r="G574" s="10">
        <v>11662</v>
      </c>
      <c r="H574" s="11">
        <v>97</v>
      </c>
    </row>
    <row r="575" spans="1:8" ht="22.5" customHeight="1">
      <c r="A575" s="19"/>
      <c r="B575" s="20"/>
      <c r="C575" s="23">
        <v>0</v>
      </c>
      <c r="D575" s="24" t="s">
        <v>12</v>
      </c>
      <c r="E575" s="14" t="s">
        <v>50</v>
      </c>
      <c r="F575" s="21">
        <v>300000</v>
      </c>
      <c r="G575" s="10">
        <v>0</v>
      </c>
      <c r="H575" s="11" t="s">
        <v>12</v>
      </c>
    </row>
    <row r="576" spans="1:8" ht="22.5" customHeight="1" thickBot="1">
      <c r="A576" s="25"/>
      <c r="B576" s="26"/>
      <c r="C576" s="27">
        <f>INT(SUM(C571:C575)+SUM(D571:D575)/100)</f>
        <v>767430</v>
      </c>
      <c r="D576" s="28">
        <f>MOD(SUM(D571:D575),100)</f>
        <v>5</v>
      </c>
      <c r="E576" s="18"/>
      <c r="F576" s="18"/>
      <c r="G576" s="15">
        <f>INT(SUM(G571:G575)+SUM(H571:H575)/100)</f>
        <v>11662</v>
      </c>
      <c r="H576" s="16">
        <f>MOD(SUM(H571:H575),100)</f>
        <v>97</v>
      </c>
    </row>
    <row r="577" spans="1:8" ht="22.5" customHeight="1" thickBot="1" thickTop="1">
      <c r="A577" s="25"/>
      <c r="B577" s="26"/>
      <c r="C577" s="39">
        <f>INT(SUM(C569+C576)+SUM(D569+D576)/100)</f>
        <v>13788058</v>
      </c>
      <c r="D577" s="40">
        <f>MOD(SUM(D569+D576),100)</f>
        <v>90</v>
      </c>
      <c r="E577" s="18" t="s">
        <v>52</v>
      </c>
      <c r="F577" s="18"/>
      <c r="G577" s="27">
        <f>INT(SUM(G569+G576)+SUM(H569+H576)/100)</f>
        <v>1687522</v>
      </c>
      <c r="H577" s="28">
        <f>MOD(SUM(H569+H576),100)</f>
        <v>31</v>
      </c>
    </row>
    <row r="578" spans="1:8" ht="22.5" customHeight="1" thickTop="1">
      <c r="A578" s="19"/>
      <c r="B578" s="20"/>
      <c r="C578" s="74">
        <f>INT(SUM(C541-C577)+SUM(D541-D577)/100)</f>
        <v>9120309</v>
      </c>
      <c r="D578" s="75">
        <f>MOD(SUM(D541-D577),100)</f>
        <v>6</v>
      </c>
      <c r="E578" s="41" t="s">
        <v>53</v>
      </c>
      <c r="F578" s="44"/>
      <c r="G578" s="74"/>
      <c r="H578" s="75"/>
    </row>
    <row r="579" spans="1:8" ht="22.5" customHeight="1">
      <c r="A579" s="19"/>
      <c r="B579" s="20"/>
      <c r="C579" s="10"/>
      <c r="D579" s="11"/>
      <c r="E579" s="21" t="s">
        <v>54</v>
      </c>
      <c r="F579" s="21"/>
      <c r="G579" s="10"/>
      <c r="H579" s="11"/>
    </row>
    <row r="580" spans="1:8" ht="22.5" customHeight="1">
      <c r="A580" s="19"/>
      <c r="B580" s="42"/>
      <c r="C580" s="72"/>
      <c r="D580" s="45"/>
      <c r="E580" s="43" t="s">
        <v>55</v>
      </c>
      <c r="F580" s="44"/>
      <c r="G580" s="72">
        <f>INT(SUM(G577-G541)+SUM(H577-H541)/100)</f>
        <v>243437</v>
      </c>
      <c r="H580" s="45">
        <f>MOD(SUM(H577-H541),100)</f>
        <v>34</v>
      </c>
    </row>
    <row r="581" spans="1:8" ht="22.5" customHeight="1" thickBot="1">
      <c r="A581" s="25"/>
      <c r="B581" s="26"/>
      <c r="C581" s="27">
        <f>INT(SUM(C514+C578)+SUM(D514+D578)/100)</f>
        <v>31668176</v>
      </c>
      <c r="D581" s="28">
        <f>MOD(SUM(D514+D578),100)</f>
        <v>2</v>
      </c>
      <c r="E581" s="18" t="s">
        <v>56</v>
      </c>
      <c r="F581" s="31"/>
      <c r="G581" s="27">
        <f>INT(SUM(G514-G580)+SUM(H514-H580)/100)</f>
        <v>31668176</v>
      </c>
      <c r="H581" s="28">
        <f>MOD(SUM(H514-H580),100)</f>
        <v>2</v>
      </c>
    </row>
    <row r="582" spans="1:8" ht="22.5" customHeight="1" thickTop="1">
      <c r="A582" s="25"/>
      <c r="B582" s="26"/>
      <c r="C582" s="32"/>
      <c r="D582" s="33"/>
      <c r="E582" s="34"/>
      <c r="F582" s="34"/>
      <c r="G582" s="32"/>
      <c r="H582" s="33"/>
    </row>
    <row r="583" spans="1:8" ht="22.5" customHeight="1">
      <c r="A583" s="25"/>
      <c r="B583" s="26"/>
      <c r="C583" s="32"/>
      <c r="D583" s="33"/>
      <c r="E583" s="34"/>
      <c r="F583" s="34"/>
      <c r="G583" s="32"/>
      <c r="H583" s="33"/>
    </row>
    <row r="584" spans="1:8" ht="22.5" customHeight="1">
      <c r="A584" s="25"/>
      <c r="B584" s="26"/>
      <c r="C584" s="67" t="s">
        <v>77</v>
      </c>
      <c r="D584" s="33"/>
      <c r="E584" s="70"/>
      <c r="F584" s="34"/>
      <c r="G584" s="61"/>
      <c r="H584" s="33"/>
    </row>
    <row r="585" spans="1:8" ht="22.5" customHeight="1">
      <c r="A585" s="105" t="s">
        <v>57</v>
      </c>
      <c r="B585" s="105"/>
      <c r="C585" s="105"/>
      <c r="D585" s="105"/>
      <c r="E585" s="46" t="s">
        <v>57</v>
      </c>
      <c r="F585" s="105" t="s">
        <v>57</v>
      </c>
      <c r="G585" s="105"/>
      <c r="H585" s="105"/>
    </row>
    <row r="586" spans="1:8" ht="22.5" customHeight="1">
      <c r="A586" s="105" t="s">
        <v>58</v>
      </c>
      <c r="B586" s="105"/>
      <c r="C586" s="105"/>
      <c r="D586" s="105"/>
      <c r="E586" s="46" t="s">
        <v>83</v>
      </c>
      <c r="F586" s="105" t="s">
        <v>73</v>
      </c>
      <c r="G586" s="105"/>
      <c r="H586" s="105"/>
    </row>
    <row r="587" spans="1:8" ht="22.5" customHeight="1">
      <c r="A587" s="105" t="s">
        <v>72</v>
      </c>
      <c r="B587" s="105"/>
      <c r="C587" s="105"/>
      <c r="D587" s="105"/>
      <c r="E587" s="46" t="s">
        <v>60</v>
      </c>
      <c r="F587" s="105" t="s">
        <v>59</v>
      </c>
      <c r="G587" s="105"/>
      <c r="H587" s="105"/>
    </row>
    <row r="588" spans="1:8" ht="22.5" customHeight="1">
      <c r="A588" s="46"/>
      <c r="B588" s="46"/>
      <c r="C588" s="46"/>
      <c r="D588" s="46"/>
      <c r="E588" s="46"/>
      <c r="F588" s="46"/>
      <c r="G588" s="46"/>
      <c r="H588" s="46"/>
    </row>
    <row r="593" spans="1:8" ht="22.5" customHeight="1">
      <c r="A593" s="1" t="s">
        <v>0</v>
      </c>
      <c r="F593" s="113" t="s">
        <v>89</v>
      </c>
      <c r="G593" s="113"/>
      <c r="H593" s="113"/>
    </row>
    <row r="594" ht="22.5" customHeight="1">
      <c r="A594" s="1" t="s">
        <v>1</v>
      </c>
    </row>
    <row r="595" spans="1:8" ht="22.5" customHeight="1">
      <c r="A595" s="4" t="s">
        <v>2</v>
      </c>
      <c r="E595" s="5" t="s">
        <v>3</v>
      </c>
      <c r="F595" s="114" t="s">
        <v>114</v>
      </c>
      <c r="G595" s="114"/>
      <c r="H595" s="114"/>
    </row>
    <row r="596" spans="1:8" ht="22.5" customHeight="1">
      <c r="A596" s="106" t="s">
        <v>4</v>
      </c>
      <c r="B596" s="107"/>
      <c r="C596" s="107"/>
      <c r="D596" s="110"/>
      <c r="E596" s="115" t="s">
        <v>5</v>
      </c>
      <c r="F596" s="108" t="s">
        <v>6</v>
      </c>
      <c r="G596" s="107" t="s">
        <v>7</v>
      </c>
      <c r="H596" s="110"/>
    </row>
    <row r="597" spans="1:8" ht="22.5" customHeight="1">
      <c r="A597" s="111" t="s">
        <v>8</v>
      </c>
      <c r="B597" s="112"/>
      <c r="C597" s="117" t="s">
        <v>9</v>
      </c>
      <c r="D597" s="112"/>
      <c r="E597" s="116"/>
      <c r="F597" s="109"/>
      <c r="G597" s="117" t="s">
        <v>9</v>
      </c>
      <c r="H597" s="112"/>
    </row>
    <row r="598" spans="1:8" ht="22.5" customHeight="1">
      <c r="A598" s="6"/>
      <c r="B598" s="7"/>
      <c r="C598" s="6">
        <v>22547866</v>
      </c>
      <c r="D598" s="7">
        <v>96</v>
      </c>
      <c r="E598" s="8" t="s">
        <v>10</v>
      </c>
      <c r="F598" s="9"/>
      <c r="G598" s="6">
        <v>31668176</v>
      </c>
      <c r="H598" s="7">
        <v>2</v>
      </c>
    </row>
    <row r="599" spans="1:8" ht="22.5" customHeight="1">
      <c r="A599" s="10"/>
      <c r="B599" s="11"/>
      <c r="C599" s="10"/>
      <c r="D599" s="11"/>
      <c r="E599" s="12" t="s">
        <v>11</v>
      </c>
      <c r="F599" s="13"/>
      <c r="G599" s="10"/>
      <c r="H599" s="11"/>
    </row>
    <row r="600" spans="1:8" ht="22.5" customHeight="1">
      <c r="A600" s="10">
        <v>116500</v>
      </c>
      <c r="B600" s="11" t="s">
        <v>12</v>
      </c>
      <c r="C600" s="10">
        <v>89223</v>
      </c>
      <c r="D600" s="11">
        <v>76</v>
      </c>
      <c r="E600" s="14" t="s">
        <v>13</v>
      </c>
      <c r="F600" s="13">
        <v>411000</v>
      </c>
      <c r="G600" s="10">
        <v>6089</v>
      </c>
      <c r="H600" s="11">
        <v>36</v>
      </c>
    </row>
    <row r="601" spans="1:8" ht="22.5" customHeight="1">
      <c r="A601" s="62">
        <v>155000</v>
      </c>
      <c r="B601" s="63" t="s">
        <v>12</v>
      </c>
      <c r="C601" s="62">
        <v>3275</v>
      </c>
      <c r="D601" s="63" t="s">
        <v>12</v>
      </c>
      <c r="E601" s="64" t="s">
        <v>14</v>
      </c>
      <c r="F601" s="65">
        <v>412000</v>
      </c>
      <c r="G601" s="62">
        <v>232</v>
      </c>
      <c r="H601" s="63">
        <v>80</v>
      </c>
    </row>
    <row r="602" spans="1:8" ht="22.5" customHeight="1">
      <c r="A602" s="10">
        <v>175000</v>
      </c>
      <c r="B602" s="11" t="s">
        <v>12</v>
      </c>
      <c r="C602" s="10">
        <v>200000</v>
      </c>
      <c r="D602" s="11">
        <v>69</v>
      </c>
      <c r="E602" s="14" t="s">
        <v>15</v>
      </c>
      <c r="F602" s="13">
        <v>413000</v>
      </c>
      <c r="G602" s="10">
        <v>6783</v>
      </c>
      <c r="H602" s="11">
        <v>75</v>
      </c>
    </row>
    <row r="603" spans="1:8" ht="22.5" customHeight="1">
      <c r="A603" s="10">
        <v>146000</v>
      </c>
      <c r="B603" s="11" t="s">
        <v>12</v>
      </c>
      <c r="C603" s="10">
        <v>208380</v>
      </c>
      <c r="D603" s="11" t="s">
        <v>12</v>
      </c>
      <c r="E603" s="14" t="s">
        <v>16</v>
      </c>
      <c r="F603" s="13">
        <v>414000</v>
      </c>
      <c r="G603" s="10">
        <v>27860</v>
      </c>
      <c r="H603" s="11" t="s">
        <v>12</v>
      </c>
    </row>
    <row r="604" spans="1:8" ht="22.5" customHeight="1">
      <c r="A604" s="10">
        <v>30000</v>
      </c>
      <c r="B604" s="11" t="s">
        <v>12</v>
      </c>
      <c r="C604" s="10">
        <v>2800</v>
      </c>
      <c r="D604" s="11" t="s">
        <v>12</v>
      </c>
      <c r="E604" s="14" t="s">
        <v>17</v>
      </c>
      <c r="F604" s="13">
        <v>415000</v>
      </c>
      <c r="G604" s="10">
        <v>0</v>
      </c>
      <c r="H604" s="11" t="s">
        <v>12</v>
      </c>
    </row>
    <row r="605" spans="1:8" ht="22.5" customHeight="1">
      <c r="A605" s="62">
        <v>12619500</v>
      </c>
      <c r="B605" s="63" t="s">
        <v>12</v>
      </c>
      <c r="C605" s="62">
        <v>8377128</v>
      </c>
      <c r="D605" s="63">
        <v>18</v>
      </c>
      <c r="E605" s="64" t="s">
        <v>19</v>
      </c>
      <c r="F605" s="65">
        <v>420000</v>
      </c>
      <c r="G605" s="62">
        <v>1061404</v>
      </c>
      <c r="H605" s="63">
        <v>88</v>
      </c>
    </row>
    <row r="606" spans="1:8" ht="22.5" customHeight="1">
      <c r="A606" s="10">
        <v>6600000</v>
      </c>
      <c r="B606" s="11" t="s">
        <v>12</v>
      </c>
      <c r="C606" s="10">
        <v>7094425</v>
      </c>
      <c r="D606" s="11" t="s">
        <v>12</v>
      </c>
      <c r="E606" s="14" t="s">
        <v>20</v>
      </c>
      <c r="F606" s="13">
        <v>431002</v>
      </c>
      <c r="G606" s="10">
        <v>0</v>
      </c>
      <c r="H606" s="11" t="s">
        <v>12</v>
      </c>
    </row>
    <row r="607" spans="1:8" ht="22.5" customHeight="1">
      <c r="A607" s="10">
        <v>0</v>
      </c>
      <c r="B607" s="11" t="s">
        <v>12</v>
      </c>
      <c r="C607" s="10">
        <v>6716400</v>
      </c>
      <c r="D607" s="11" t="s">
        <v>12</v>
      </c>
      <c r="E607" s="14" t="s">
        <v>21</v>
      </c>
      <c r="F607" s="13">
        <v>441000</v>
      </c>
      <c r="G607" s="10">
        <v>0</v>
      </c>
      <c r="H607" s="11" t="s">
        <v>12</v>
      </c>
    </row>
    <row r="608" spans="1:8" ht="22.5" customHeight="1">
      <c r="A608" s="10">
        <v>0</v>
      </c>
      <c r="B608" s="11" t="s">
        <v>12</v>
      </c>
      <c r="C608" s="10">
        <v>768000</v>
      </c>
      <c r="D608" s="11" t="s">
        <v>12</v>
      </c>
      <c r="E608" s="14" t="s">
        <v>22</v>
      </c>
      <c r="F608" s="13">
        <v>441000</v>
      </c>
      <c r="G608" s="10">
        <v>0</v>
      </c>
      <c r="H608" s="11" t="s">
        <v>12</v>
      </c>
    </row>
    <row r="609" spans="1:8" ht="22.5" customHeight="1">
      <c r="A609" s="10">
        <v>0</v>
      </c>
      <c r="B609" s="11" t="s">
        <v>12</v>
      </c>
      <c r="C609" s="10">
        <v>0</v>
      </c>
      <c r="D609" s="11" t="s">
        <v>12</v>
      </c>
      <c r="E609" s="68" t="s">
        <v>78</v>
      </c>
      <c r="F609" s="13">
        <v>441000</v>
      </c>
      <c r="G609" s="10">
        <v>0</v>
      </c>
      <c r="H609" s="11" t="s">
        <v>12</v>
      </c>
    </row>
    <row r="610" spans="1:8" ht="22.5" customHeight="1">
      <c r="A610" s="10">
        <v>0</v>
      </c>
      <c r="B610" s="11" t="s">
        <v>12</v>
      </c>
      <c r="C610" s="10">
        <v>225990</v>
      </c>
      <c r="D610" s="11" t="s">
        <v>12</v>
      </c>
      <c r="E610" s="14" t="s">
        <v>23</v>
      </c>
      <c r="F610" s="13">
        <v>441000</v>
      </c>
      <c r="G610" s="10">
        <v>56700</v>
      </c>
      <c r="H610" s="11" t="s">
        <v>12</v>
      </c>
    </row>
    <row r="611" spans="1:8" ht="22.5" customHeight="1">
      <c r="A611" s="10">
        <v>0</v>
      </c>
      <c r="B611" s="11" t="s">
        <v>12</v>
      </c>
      <c r="C611" s="10">
        <v>0</v>
      </c>
      <c r="D611" s="11" t="s">
        <v>12</v>
      </c>
      <c r="E611" s="14" t="s">
        <v>24</v>
      </c>
      <c r="F611" s="13">
        <v>441000</v>
      </c>
      <c r="G611" s="10">
        <v>0</v>
      </c>
      <c r="H611" s="11" t="s">
        <v>12</v>
      </c>
    </row>
    <row r="612" spans="1:8" ht="22.5" customHeight="1">
      <c r="A612" s="10">
        <v>0</v>
      </c>
      <c r="B612" s="11" t="s">
        <v>12</v>
      </c>
      <c r="C612" s="10">
        <v>0</v>
      </c>
      <c r="D612" s="11" t="s">
        <v>12</v>
      </c>
      <c r="E612" s="14" t="s">
        <v>87</v>
      </c>
      <c r="F612" s="13">
        <v>441000</v>
      </c>
      <c r="G612" s="10">
        <v>0</v>
      </c>
      <c r="H612" s="11" t="s">
        <v>12</v>
      </c>
    </row>
    <row r="613" spans="1:8" ht="22.5" customHeight="1">
      <c r="A613" s="10">
        <v>0</v>
      </c>
      <c r="B613" s="11" t="s">
        <v>12</v>
      </c>
      <c r="C613" s="10">
        <v>0</v>
      </c>
      <c r="D613" s="11" t="s">
        <v>12</v>
      </c>
      <c r="E613" s="68" t="s">
        <v>79</v>
      </c>
      <c r="F613" s="13">
        <v>441000</v>
      </c>
      <c r="G613" s="10">
        <v>0</v>
      </c>
      <c r="H613" s="11" t="s">
        <v>12</v>
      </c>
    </row>
    <row r="614" spans="1:8" ht="22.5" customHeight="1">
      <c r="A614" s="10">
        <v>0</v>
      </c>
      <c r="B614" s="11" t="s">
        <v>12</v>
      </c>
      <c r="C614" s="10">
        <v>0</v>
      </c>
      <c r="D614" s="11" t="s">
        <v>12</v>
      </c>
      <c r="E614" s="14" t="s">
        <v>82</v>
      </c>
      <c r="F614" s="13">
        <v>441000</v>
      </c>
      <c r="G614" s="10">
        <v>0</v>
      </c>
      <c r="H614" s="11" t="s">
        <v>12</v>
      </c>
    </row>
    <row r="615" spans="1:8" ht="22.5" customHeight="1" thickBot="1">
      <c r="A615" s="15">
        <f>INT(SUM(A600:A614)+SUM(B600:B614)/100)</f>
        <v>19842000</v>
      </c>
      <c r="B615" s="16" t="s">
        <v>12</v>
      </c>
      <c r="C615" s="15">
        <f>INT(SUM(C600:C614)+SUM(D600:D614)/100)</f>
        <v>23685622</v>
      </c>
      <c r="D615" s="16">
        <f>MOD(SUM(D600:D614),100)</f>
        <v>63</v>
      </c>
      <c r="E615" s="17"/>
      <c r="F615" s="18"/>
      <c r="G615" s="15">
        <f>INT(SUM(G600:G614)+SUM(H600:H614)/100)</f>
        <v>1159070</v>
      </c>
      <c r="H615" s="16">
        <f>MOD(SUM(H600:H614),100)</f>
        <v>79</v>
      </c>
    </row>
    <row r="616" spans="1:8" ht="22.5" customHeight="1" thickTop="1">
      <c r="A616" s="19"/>
      <c r="B616" s="20"/>
      <c r="C616" s="10"/>
      <c r="D616" s="11"/>
      <c r="E616" s="14"/>
      <c r="F616" s="21"/>
      <c r="G616" s="10"/>
      <c r="H616" s="11"/>
    </row>
    <row r="617" spans="1:8" ht="22.5" customHeight="1">
      <c r="A617" s="19"/>
      <c r="B617" s="20"/>
      <c r="C617" s="10">
        <v>0</v>
      </c>
      <c r="D617" s="11" t="s">
        <v>12</v>
      </c>
      <c r="E617" s="14" t="s">
        <v>61</v>
      </c>
      <c r="F617" s="22">
        <v>110601</v>
      </c>
      <c r="G617" s="10">
        <v>0</v>
      </c>
      <c r="H617" s="11" t="s">
        <v>12</v>
      </c>
    </row>
    <row r="618" spans="1:8" ht="22.5" customHeight="1">
      <c r="A618" s="19"/>
      <c r="B618" s="20"/>
      <c r="C618" s="10">
        <v>2483</v>
      </c>
      <c r="D618" s="11">
        <v>46</v>
      </c>
      <c r="E618" s="14" t="s">
        <v>25</v>
      </c>
      <c r="F618" s="22">
        <v>110602</v>
      </c>
      <c r="G618" s="10">
        <v>0</v>
      </c>
      <c r="H618" s="11" t="s">
        <v>12</v>
      </c>
    </row>
    <row r="619" spans="1:8" ht="22.5" customHeight="1">
      <c r="A619" s="19"/>
      <c r="B619" s="20"/>
      <c r="C619" s="10">
        <v>382835</v>
      </c>
      <c r="D619" s="11" t="s">
        <v>12</v>
      </c>
      <c r="E619" s="14" t="s">
        <v>26</v>
      </c>
      <c r="F619" s="22">
        <v>110605</v>
      </c>
      <c r="G619" s="10">
        <v>111400</v>
      </c>
      <c r="H619" s="11" t="s">
        <v>12</v>
      </c>
    </row>
    <row r="620" spans="1:8" ht="22.5" customHeight="1">
      <c r="A620" s="19"/>
      <c r="B620" s="20"/>
      <c r="C620" s="10">
        <v>36191</v>
      </c>
      <c r="D620" s="11">
        <v>67</v>
      </c>
      <c r="E620" s="14" t="s">
        <v>29</v>
      </c>
      <c r="F620" s="21">
        <v>230100</v>
      </c>
      <c r="G620" s="10">
        <v>1659</v>
      </c>
      <c r="H620" s="11">
        <v>13</v>
      </c>
    </row>
    <row r="621" spans="1:8" ht="22.5" customHeight="1">
      <c r="A621" s="19"/>
      <c r="B621" s="20"/>
      <c r="C621" s="10">
        <v>78225</v>
      </c>
      <c r="D621" s="11">
        <v>65</v>
      </c>
      <c r="E621" s="14" t="s">
        <v>30</v>
      </c>
      <c r="F621" s="21">
        <v>230199</v>
      </c>
      <c r="G621" s="10">
        <v>6688</v>
      </c>
      <c r="H621" s="11" t="s">
        <v>12</v>
      </c>
    </row>
    <row r="622" spans="1:8" ht="22.5" customHeight="1">
      <c r="A622" s="19"/>
      <c r="B622" s="20"/>
      <c r="C622" s="10">
        <v>1370</v>
      </c>
      <c r="D622" s="11">
        <v>60</v>
      </c>
      <c r="E622" s="14" t="s">
        <v>27</v>
      </c>
      <c r="F622" s="21">
        <v>300000</v>
      </c>
      <c r="G622" s="10">
        <v>0</v>
      </c>
      <c r="H622" s="11" t="s">
        <v>12</v>
      </c>
    </row>
    <row r="623" spans="1:8" ht="22.5" customHeight="1">
      <c r="A623" s="19"/>
      <c r="B623" s="20"/>
      <c r="C623" s="23">
        <v>456</v>
      </c>
      <c r="D623" s="24">
        <v>87</v>
      </c>
      <c r="E623" s="14" t="s">
        <v>104</v>
      </c>
      <c r="F623" s="22">
        <v>320000</v>
      </c>
      <c r="G623" s="23">
        <v>0</v>
      </c>
      <c r="H623" s="24" t="s">
        <v>12</v>
      </c>
    </row>
    <row r="624" spans="1:8" ht="22.5" customHeight="1" thickBot="1">
      <c r="A624" s="25"/>
      <c r="B624" s="26"/>
      <c r="C624" s="27">
        <f>INT(SUM(C617:C623)+SUM(D617:D623)/100)</f>
        <v>501563</v>
      </c>
      <c r="D624" s="28">
        <f>MOD(SUM(D617:D623),100)</f>
        <v>25</v>
      </c>
      <c r="E624" s="17"/>
      <c r="F624" s="18"/>
      <c r="G624" s="27">
        <f>INT(SUM(G617:G623)+SUM(H617:H623)/100)</f>
        <v>119747</v>
      </c>
      <c r="H624" s="28">
        <f>MOD(SUM(H617:H623),100)</f>
        <v>13</v>
      </c>
    </row>
    <row r="625" spans="1:8" ht="22.5" customHeight="1" thickBot="1" thickTop="1">
      <c r="A625" s="25"/>
      <c r="B625" s="26"/>
      <c r="C625" s="29">
        <f>INT(SUM(C615+C624)+SUM(D615+D624)/100)</f>
        <v>24187185</v>
      </c>
      <c r="D625" s="30">
        <f>MOD(SUM(D615+D624),100)</f>
        <v>88</v>
      </c>
      <c r="E625" s="31" t="s">
        <v>31</v>
      </c>
      <c r="F625" s="31"/>
      <c r="G625" s="29">
        <f>INT(SUM(G615+G624)+SUM(H615+H624)/100)</f>
        <v>1278817</v>
      </c>
      <c r="H625" s="30">
        <f>MOD(SUM(H615+H624),100)</f>
        <v>92</v>
      </c>
    </row>
    <row r="626" spans="1:8" ht="22.5" customHeight="1" thickTop="1">
      <c r="A626" s="25"/>
      <c r="B626" s="26"/>
      <c r="C626" s="32"/>
      <c r="D626" s="33"/>
      <c r="E626" s="34"/>
      <c r="F626" s="34"/>
      <c r="G626" s="32"/>
      <c r="H626" s="33"/>
    </row>
    <row r="627" spans="1:8" ht="22.5" customHeight="1">
      <c r="A627" s="25"/>
      <c r="B627" s="26"/>
      <c r="C627" s="32"/>
      <c r="D627" s="33"/>
      <c r="E627" s="34"/>
      <c r="F627" s="34"/>
      <c r="G627" s="32"/>
      <c r="H627" s="33"/>
    </row>
    <row r="628" spans="1:8" ht="22.5" customHeight="1">
      <c r="A628" s="25"/>
      <c r="B628" s="26"/>
      <c r="C628" s="32"/>
      <c r="D628" s="33"/>
      <c r="E628" s="34"/>
      <c r="F628" s="34"/>
      <c r="G628" s="32"/>
      <c r="H628" s="33"/>
    </row>
    <row r="629" spans="1:8" ht="22.5" customHeight="1">
      <c r="A629" s="25"/>
      <c r="B629" s="26"/>
      <c r="C629" s="32"/>
      <c r="D629" s="33"/>
      <c r="E629" s="34"/>
      <c r="F629" s="34"/>
      <c r="G629" s="32"/>
      <c r="H629" s="33"/>
    </row>
    <row r="630" spans="1:8" ht="22.5" customHeight="1">
      <c r="A630" s="25"/>
      <c r="B630" s="26"/>
      <c r="C630" s="32"/>
      <c r="D630" s="33"/>
      <c r="E630" s="34"/>
      <c r="F630" s="34"/>
      <c r="G630" s="32"/>
      <c r="H630" s="33"/>
    </row>
    <row r="631" spans="1:8" ht="22.5" customHeight="1">
      <c r="A631" s="106" t="s">
        <v>4</v>
      </c>
      <c r="B631" s="107"/>
      <c r="C631" s="107"/>
      <c r="D631" s="107"/>
      <c r="E631" s="108" t="s">
        <v>5</v>
      </c>
      <c r="F631" s="108" t="s">
        <v>6</v>
      </c>
      <c r="G631" s="106" t="s">
        <v>7</v>
      </c>
      <c r="H631" s="110"/>
    </row>
    <row r="632" spans="1:8" ht="22.5" customHeight="1">
      <c r="A632" s="111" t="s">
        <v>8</v>
      </c>
      <c r="B632" s="112"/>
      <c r="C632" s="111" t="s">
        <v>9</v>
      </c>
      <c r="D632" s="112"/>
      <c r="E632" s="109"/>
      <c r="F632" s="109"/>
      <c r="G632" s="111" t="s">
        <v>9</v>
      </c>
      <c r="H632" s="112"/>
    </row>
    <row r="633" spans="1:8" ht="22.5" customHeight="1">
      <c r="A633" s="6"/>
      <c r="B633" s="7"/>
      <c r="C633" s="6"/>
      <c r="D633" s="7"/>
      <c r="E633" s="35" t="s">
        <v>32</v>
      </c>
      <c r="F633" s="36"/>
      <c r="G633" s="6"/>
      <c r="H633" s="7"/>
    </row>
    <row r="634" spans="1:8" ht="22.5" customHeight="1">
      <c r="A634" s="10">
        <f>1229500-60000-10000-10000-35000-20000-50000</f>
        <v>1044500</v>
      </c>
      <c r="B634" s="11" t="s">
        <v>12</v>
      </c>
      <c r="C634" s="10">
        <v>589660</v>
      </c>
      <c r="D634" s="11" t="s">
        <v>12</v>
      </c>
      <c r="E634" s="14" t="s">
        <v>33</v>
      </c>
      <c r="F634" s="22">
        <v>510000</v>
      </c>
      <c r="G634" s="10">
        <v>17948</v>
      </c>
      <c r="H634" s="11" t="s">
        <v>12</v>
      </c>
    </row>
    <row r="635" spans="1:8" ht="22.5" customHeight="1">
      <c r="A635" s="10">
        <v>0</v>
      </c>
      <c r="B635" s="11" t="s">
        <v>12</v>
      </c>
      <c r="C635" s="10">
        <v>4951290</v>
      </c>
      <c r="D635" s="11" t="s">
        <v>12</v>
      </c>
      <c r="E635" s="14" t="s">
        <v>34</v>
      </c>
      <c r="F635" s="22">
        <v>510000</v>
      </c>
      <c r="G635" s="10">
        <v>610950</v>
      </c>
      <c r="H635" s="11" t="s">
        <v>12</v>
      </c>
    </row>
    <row r="636" spans="1:8" ht="22.5" customHeight="1">
      <c r="A636" s="10">
        <v>2052720</v>
      </c>
      <c r="B636" s="11" t="s">
        <v>12</v>
      </c>
      <c r="C636" s="10">
        <v>1368480</v>
      </c>
      <c r="D636" s="11" t="s">
        <v>12</v>
      </c>
      <c r="E636" s="14" t="s">
        <v>35</v>
      </c>
      <c r="F636" s="21">
        <v>521000</v>
      </c>
      <c r="G636" s="10">
        <v>171060</v>
      </c>
      <c r="H636" s="11" t="s">
        <v>12</v>
      </c>
    </row>
    <row r="637" spans="1:8" ht="22.5" customHeight="1">
      <c r="A637" s="10">
        <f>1530240+318480+151200+750480+97200+63000+453360+41040+63000</f>
        <v>3468000</v>
      </c>
      <c r="B637" s="11" t="s">
        <v>12</v>
      </c>
      <c r="C637" s="10">
        <v>2761019</v>
      </c>
      <c r="D637" s="11" t="s">
        <v>12</v>
      </c>
      <c r="E637" s="14" t="s">
        <v>36</v>
      </c>
      <c r="F637" s="21">
        <v>522000</v>
      </c>
      <c r="G637" s="10">
        <v>303768</v>
      </c>
      <c r="H637" s="11" t="s">
        <v>12</v>
      </c>
    </row>
    <row r="638" spans="1:8" ht="22.5" customHeight="1">
      <c r="A638" s="10">
        <f>171720+20280</f>
        <v>192000</v>
      </c>
      <c r="B638" s="11" t="s">
        <v>12</v>
      </c>
      <c r="C638" s="10">
        <v>120000</v>
      </c>
      <c r="D638" s="11" t="s">
        <v>12</v>
      </c>
      <c r="E638" s="14" t="s">
        <v>37</v>
      </c>
      <c r="F638" s="21">
        <v>522000</v>
      </c>
      <c r="G638" s="10">
        <v>15000</v>
      </c>
      <c r="H638" s="11" t="s">
        <v>12</v>
      </c>
    </row>
    <row r="639" spans="1:8" ht="22.5" customHeight="1">
      <c r="A639" s="10">
        <f>454000+207080+218640+36480+144720+671760+300240</f>
        <v>2032920</v>
      </c>
      <c r="B639" s="11" t="s">
        <v>12</v>
      </c>
      <c r="C639" s="10">
        <v>1038040</v>
      </c>
      <c r="D639" s="11" t="s">
        <v>12</v>
      </c>
      <c r="E639" s="14" t="s">
        <v>38</v>
      </c>
      <c r="F639" s="21">
        <v>522000</v>
      </c>
      <c r="G639" s="10">
        <v>133130</v>
      </c>
      <c r="H639" s="11" t="s">
        <v>12</v>
      </c>
    </row>
    <row r="640" spans="1:8" ht="22.5" customHeight="1">
      <c r="A640" s="10">
        <v>0</v>
      </c>
      <c r="B640" s="11" t="s">
        <v>12</v>
      </c>
      <c r="C640" s="10">
        <v>216000</v>
      </c>
      <c r="D640" s="11" t="s">
        <v>12</v>
      </c>
      <c r="E640" s="14" t="s">
        <v>39</v>
      </c>
      <c r="F640" s="21">
        <v>522000</v>
      </c>
      <c r="G640" s="10">
        <v>27000</v>
      </c>
      <c r="H640" s="11" t="s">
        <v>12</v>
      </c>
    </row>
    <row r="641" spans="1:8" ht="22.5" customHeight="1">
      <c r="A641" s="10">
        <f>387300+214300+60000+86300+20000</f>
        <v>767900</v>
      </c>
      <c r="B641" s="11" t="s">
        <v>12</v>
      </c>
      <c r="C641" s="10">
        <v>231441</v>
      </c>
      <c r="D641" s="11" t="s">
        <v>12</v>
      </c>
      <c r="E641" s="14" t="s">
        <v>40</v>
      </c>
      <c r="F641" s="21">
        <v>531000</v>
      </c>
      <c r="G641" s="10">
        <v>32599</v>
      </c>
      <c r="H641" s="11" t="s">
        <v>12</v>
      </c>
    </row>
    <row r="642" spans="1:8" ht="22.5" customHeight="1">
      <c r="A642" s="10">
        <f>693000+585800+706000+200000+55000+63000+130000+460000+530000+350000+20000+60000+10000+10000+20000+50000</f>
        <v>3942800</v>
      </c>
      <c r="B642" s="11" t="s">
        <v>12</v>
      </c>
      <c r="C642" s="10">
        <v>1749061</v>
      </c>
      <c r="D642" s="11">
        <v>55</v>
      </c>
      <c r="E642" s="14" t="s">
        <v>41</v>
      </c>
      <c r="F642" s="21">
        <v>532000</v>
      </c>
      <c r="G642" s="10">
        <v>474615</v>
      </c>
      <c r="H642" s="11">
        <v>75</v>
      </c>
    </row>
    <row r="643" spans="1:8" ht="22.5" customHeight="1">
      <c r="A643" s="10">
        <v>0</v>
      </c>
      <c r="B643" s="11" t="s">
        <v>12</v>
      </c>
      <c r="C643" s="10">
        <v>0</v>
      </c>
      <c r="D643" s="11" t="s">
        <v>12</v>
      </c>
      <c r="E643" s="14" t="s">
        <v>81</v>
      </c>
      <c r="F643" s="21">
        <v>532000</v>
      </c>
      <c r="G643" s="10">
        <v>0</v>
      </c>
      <c r="H643" s="11" t="s">
        <v>12</v>
      </c>
    </row>
    <row r="644" spans="1:8" ht="22.5" customHeight="1">
      <c r="A644" s="10">
        <f>655000+82000+840000+20000+380000+70000+10000</f>
        <v>2057000</v>
      </c>
      <c r="B644" s="11" t="s">
        <v>12</v>
      </c>
      <c r="C644" s="10">
        <v>945835</v>
      </c>
      <c r="D644" s="11">
        <v>40</v>
      </c>
      <c r="E644" s="14" t="s">
        <v>42</v>
      </c>
      <c r="F644" s="21">
        <v>533000</v>
      </c>
      <c r="G644" s="10">
        <v>443282</v>
      </c>
      <c r="H644" s="11">
        <v>40</v>
      </c>
    </row>
    <row r="645" spans="1:8" ht="22.5" customHeight="1">
      <c r="A645" s="10">
        <v>0</v>
      </c>
      <c r="B645" s="11" t="s">
        <v>12</v>
      </c>
      <c r="C645" s="10">
        <v>0</v>
      </c>
      <c r="D645" s="11" t="s">
        <v>12</v>
      </c>
      <c r="E645" s="14" t="s">
        <v>43</v>
      </c>
      <c r="F645" s="21">
        <v>533000</v>
      </c>
      <c r="G645" s="10">
        <v>0</v>
      </c>
      <c r="H645" s="11" t="s">
        <v>12</v>
      </c>
    </row>
    <row r="646" spans="1:8" ht="22.5" customHeight="1">
      <c r="A646" s="10">
        <v>219000</v>
      </c>
      <c r="B646" s="38" t="s">
        <v>12</v>
      </c>
      <c r="C646" s="10">
        <v>102630</v>
      </c>
      <c r="D646" s="11">
        <v>14</v>
      </c>
      <c r="E646" s="14" t="s">
        <v>44</v>
      </c>
      <c r="F646" s="21">
        <v>534000</v>
      </c>
      <c r="G646" s="10">
        <v>14095</v>
      </c>
      <c r="H646" s="11">
        <v>9</v>
      </c>
    </row>
    <row r="647" spans="1:8" ht="22.5" customHeight="1">
      <c r="A647" s="10">
        <f>124000+32200+10100+100860</f>
        <v>267160</v>
      </c>
      <c r="B647" s="20" t="s">
        <v>12</v>
      </c>
      <c r="C647" s="10">
        <v>157620</v>
      </c>
      <c r="D647" s="11" t="s">
        <v>12</v>
      </c>
      <c r="E647" s="14" t="s">
        <v>46</v>
      </c>
      <c r="F647" s="21">
        <v>541000</v>
      </c>
      <c r="G647" s="10">
        <v>0</v>
      </c>
      <c r="H647" s="11" t="s">
        <v>12</v>
      </c>
    </row>
    <row r="648" spans="1:8" ht="22.5" customHeight="1">
      <c r="A648" s="10">
        <v>0</v>
      </c>
      <c r="B648" s="20" t="s">
        <v>12</v>
      </c>
      <c r="C648" s="10">
        <v>0</v>
      </c>
      <c r="D648" s="11" t="s">
        <v>12</v>
      </c>
      <c r="E648" s="14" t="s">
        <v>80</v>
      </c>
      <c r="F648" s="21">
        <v>541000</v>
      </c>
      <c r="G648" s="10">
        <v>0</v>
      </c>
      <c r="H648" s="11" t="s">
        <v>12</v>
      </c>
    </row>
    <row r="649" spans="1:8" ht="22.5" customHeight="1">
      <c r="A649" s="10">
        <v>1607500</v>
      </c>
      <c r="B649" s="20" t="s">
        <v>12</v>
      </c>
      <c r="C649" s="10">
        <v>125000</v>
      </c>
      <c r="D649" s="11" t="s">
        <v>12</v>
      </c>
      <c r="E649" s="14" t="s">
        <v>47</v>
      </c>
      <c r="F649" s="21">
        <v>542000</v>
      </c>
      <c r="G649" s="10">
        <v>47000</v>
      </c>
      <c r="H649" s="11" t="s">
        <v>12</v>
      </c>
    </row>
    <row r="650" spans="1:8" ht="22.5" customHeight="1">
      <c r="A650" s="10">
        <f>30000+100000</f>
        <v>130000</v>
      </c>
      <c r="B650" s="20" t="s">
        <v>12</v>
      </c>
      <c r="C650" s="10">
        <v>0</v>
      </c>
      <c r="D650" s="11" t="s">
        <v>12</v>
      </c>
      <c r="E650" s="14" t="s">
        <v>48</v>
      </c>
      <c r="F650" s="21">
        <v>550000</v>
      </c>
      <c r="G650" s="10">
        <v>0</v>
      </c>
      <c r="H650" s="11" t="s">
        <v>12</v>
      </c>
    </row>
    <row r="651" spans="1:8" ht="22.5" customHeight="1">
      <c r="A651" s="10">
        <f>30000+1660000+70000+200000+55500+10000+35000</f>
        <v>2060500</v>
      </c>
      <c r="B651" s="20" t="s">
        <v>12</v>
      </c>
      <c r="C651" s="10">
        <v>1687000</v>
      </c>
      <c r="D651" s="11" t="s">
        <v>12</v>
      </c>
      <c r="E651" s="14" t="s">
        <v>45</v>
      </c>
      <c r="F651" s="21">
        <v>560000</v>
      </c>
      <c r="G651" s="10">
        <v>732000</v>
      </c>
      <c r="H651" s="11" t="s">
        <v>12</v>
      </c>
    </row>
    <row r="652" spans="1:8" ht="22.5" customHeight="1">
      <c r="A652" s="23">
        <v>0</v>
      </c>
      <c r="B652" s="20" t="s">
        <v>12</v>
      </c>
      <c r="C652" s="23">
        <v>0</v>
      </c>
      <c r="D652" s="24" t="s">
        <v>12</v>
      </c>
      <c r="E652" s="14" t="s">
        <v>85</v>
      </c>
      <c r="F652" s="21">
        <v>560000</v>
      </c>
      <c r="G652" s="23">
        <v>0</v>
      </c>
      <c r="H652" s="24" t="s">
        <v>12</v>
      </c>
    </row>
    <row r="653" spans="1:8" ht="22.5" customHeight="1" thickBot="1">
      <c r="A653" s="15">
        <f>INT(SUM(A633:A652)+SUM(B633:B652)/100)</f>
        <v>19842000</v>
      </c>
      <c r="B653" s="16" t="s">
        <v>12</v>
      </c>
      <c r="C653" s="27">
        <f>INT(SUM(C633:C652)+SUM(D633:D652)/100)</f>
        <v>16043077</v>
      </c>
      <c r="D653" s="28">
        <f>MOD(SUM(D633:D652),100)</f>
        <v>9</v>
      </c>
      <c r="E653" s="17"/>
      <c r="F653" s="18"/>
      <c r="G653" s="27">
        <f>INT(SUM(G634:G652)+SUM(H634:H652)/100)</f>
        <v>3022448</v>
      </c>
      <c r="H653" s="28">
        <f>MOD(SUM(H633:H652),100)</f>
        <v>24</v>
      </c>
    </row>
    <row r="654" spans="1:8" ht="22.5" customHeight="1" thickTop="1">
      <c r="A654" s="32"/>
      <c r="B654" s="33"/>
      <c r="C654" s="78"/>
      <c r="D654" s="79"/>
      <c r="E654" s="17"/>
      <c r="F654" s="18"/>
      <c r="G654" s="78"/>
      <c r="H654" s="79"/>
    </row>
    <row r="655" spans="1:8" ht="22.5" customHeight="1">
      <c r="A655" s="19"/>
      <c r="B655" s="20"/>
      <c r="C655" s="10">
        <v>0</v>
      </c>
      <c r="D655" s="11" t="s">
        <v>12</v>
      </c>
      <c r="E655" s="14" t="s">
        <v>25</v>
      </c>
      <c r="F655" s="22">
        <v>110602</v>
      </c>
      <c r="G655" s="10">
        <v>0</v>
      </c>
      <c r="H655" s="38" t="s">
        <v>12</v>
      </c>
    </row>
    <row r="656" spans="1:8" ht="22.5" customHeight="1">
      <c r="A656" s="19"/>
      <c r="B656" s="20"/>
      <c r="C656" s="10">
        <v>409459</v>
      </c>
      <c r="D656" s="11" t="s">
        <v>12</v>
      </c>
      <c r="E656" s="14" t="s">
        <v>26</v>
      </c>
      <c r="F656" s="22">
        <v>110605</v>
      </c>
      <c r="G656" s="10">
        <v>138024</v>
      </c>
      <c r="H656" s="11" t="s">
        <v>12</v>
      </c>
    </row>
    <row r="657" spans="1:8" ht="22.5" customHeight="1">
      <c r="A657" s="19"/>
      <c r="B657" s="20"/>
      <c r="C657" s="10">
        <v>398008</v>
      </c>
      <c r="D657" s="11">
        <v>42</v>
      </c>
      <c r="E657" s="14" t="s">
        <v>49</v>
      </c>
      <c r="F657" s="21">
        <v>210402</v>
      </c>
      <c r="G657" s="10">
        <v>0</v>
      </c>
      <c r="H657" s="11" t="s">
        <v>12</v>
      </c>
    </row>
    <row r="658" spans="1:8" ht="22.5" customHeight="1">
      <c r="A658" s="19"/>
      <c r="B658" s="20"/>
      <c r="C658" s="10">
        <v>126844</v>
      </c>
      <c r="D658" s="11">
        <v>89</v>
      </c>
      <c r="E658" s="14" t="s">
        <v>51</v>
      </c>
      <c r="F658" s="21">
        <v>230100</v>
      </c>
      <c r="G658" s="10">
        <v>28858</v>
      </c>
      <c r="H658" s="11">
        <v>26</v>
      </c>
    </row>
    <row r="659" spans="1:8" ht="22.5" customHeight="1">
      <c r="A659" s="19"/>
      <c r="B659" s="20"/>
      <c r="C659" s="23">
        <v>0</v>
      </c>
      <c r="D659" s="24" t="s">
        <v>12</v>
      </c>
      <c r="E659" s="14" t="s">
        <v>50</v>
      </c>
      <c r="F659" s="21">
        <v>300000</v>
      </c>
      <c r="G659" s="10">
        <v>0</v>
      </c>
      <c r="H659" s="11" t="s">
        <v>12</v>
      </c>
    </row>
    <row r="660" spans="1:8" ht="22.5" customHeight="1" thickBot="1">
      <c r="A660" s="25"/>
      <c r="B660" s="26"/>
      <c r="C660" s="27">
        <f>INT(SUM(C655:C659)+SUM(D655:D659)/100)</f>
        <v>934312</v>
      </c>
      <c r="D660" s="28">
        <f>MOD(SUM(D655:D659),100)</f>
        <v>31</v>
      </c>
      <c r="E660" s="18"/>
      <c r="F660" s="18"/>
      <c r="G660" s="15">
        <f>INT(SUM(G655:G659)+SUM(H655:H659)/100)</f>
        <v>166882</v>
      </c>
      <c r="H660" s="16">
        <f>MOD(SUM(H655:H659),100)</f>
        <v>26</v>
      </c>
    </row>
    <row r="661" spans="1:8" ht="22.5" customHeight="1" thickBot="1" thickTop="1">
      <c r="A661" s="25"/>
      <c r="B661" s="26"/>
      <c r="C661" s="39">
        <f>INT(SUM(C653+C660)+SUM(D653+D660)/100)</f>
        <v>16977389</v>
      </c>
      <c r="D661" s="40">
        <f>MOD(SUM(D653+D660),100)</f>
        <v>40</v>
      </c>
      <c r="E661" s="18" t="s">
        <v>52</v>
      </c>
      <c r="F661" s="18"/>
      <c r="G661" s="27">
        <f>INT(SUM(G653+G660)+SUM(H653+H660)/100)</f>
        <v>3189330</v>
      </c>
      <c r="H661" s="28">
        <f>MOD(SUM(H653+H660),100)</f>
        <v>50</v>
      </c>
    </row>
    <row r="662" spans="1:8" ht="22.5" customHeight="1" thickTop="1">
      <c r="A662" s="19"/>
      <c r="B662" s="20"/>
      <c r="C662" s="74">
        <f>INT(SUM(C625-C661)+SUM(D625-D661)/100)</f>
        <v>7209796</v>
      </c>
      <c r="D662" s="75">
        <f>MOD(SUM(D625-D661),100)</f>
        <v>48</v>
      </c>
      <c r="E662" s="41" t="s">
        <v>53</v>
      </c>
      <c r="F662" s="44"/>
      <c r="G662" s="74"/>
      <c r="H662" s="75"/>
    </row>
    <row r="663" spans="1:8" ht="22.5" customHeight="1">
      <c r="A663" s="19"/>
      <c r="B663" s="20"/>
      <c r="C663" s="10"/>
      <c r="D663" s="11"/>
      <c r="E663" s="21" t="s">
        <v>54</v>
      </c>
      <c r="F663" s="21"/>
      <c r="G663" s="10"/>
      <c r="H663" s="11"/>
    </row>
    <row r="664" spans="1:8" ht="22.5" customHeight="1">
      <c r="A664" s="19"/>
      <c r="B664" s="42"/>
      <c r="C664" s="72"/>
      <c r="D664" s="45"/>
      <c r="E664" s="43" t="s">
        <v>55</v>
      </c>
      <c r="F664" s="44"/>
      <c r="G664" s="72">
        <f>INT(SUM(G661-G625)+SUM(H661-H625)/100)</f>
        <v>1910512</v>
      </c>
      <c r="H664" s="45">
        <f>MOD(SUM(H661-H625),100)</f>
        <v>58</v>
      </c>
    </row>
    <row r="665" spans="1:8" ht="22.5" customHeight="1" thickBot="1">
      <c r="A665" s="25"/>
      <c r="B665" s="26"/>
      <c r="C665" s="27">
        <f>INT(SUM(C598+C662)+SUM(D598+D662)/100)</f>
        <v>29757663</v>
      </c>
      <c r="D665" s="28">
        <f>MOD(SUM(D598+D662),100)</f>
        <v>44</v>
      </c>
      <c r="E665" s="18" t="s">
        <v>56</v>
      </c>
      <c r="F665" s="31"/>
      <c r="G665" s="27">
        <f>INT(SUM(G598-G664)+SUM(H598-H664)/100)</f>
        <v>29757663</v>
      </c>
      <c r="H665" s="28">
        <f>MOD(SUM(H598-H664),100)</f>
        <v>44</v>
      </c>
    </row>
    <row r="666" spans="1:8" ht="22.5" customHeight="1" thickTop="1">
      <c r="A666" s="25"/>
      <c r="B666" s="26"/>
      <c r="C666" s="32"/>
      <c r="D666" s="33"/>
      <c r="E666" s="34"/>
      <c r="F666" s="34"/>
      <c r="G666" s="32"/>
      <c r="H666" s="33"/>
    </row>
    <row r="667" spans="1:8" ht="22.5" customHeight="1">
      <c r="A667" s="25"/>
      <c r="B667" s="26"/>
      <c r="C667" s="32"/>
      <c r="D667" s="33"/>
      <c r="E667" s="34"/>
      <c r="F667" s="34"/>
      <c r="G667" s="32"/>
      <c r="H667" s="33"/>
    </row>
    <row r="668" spans="1:8" ht="22.5" customHeight="1">
      <c r="A668" s="25"/>
      <c r="B668" s="26"/>
      <c r="C668" s="67" t="s">
        <v>77</v>
      </c>
      <c r="D668" s="33"/>
      <c r="E668" s="70"/>
      <c r="F668" s="34"/>
      <c r="G668" s="61"/>
      <c r="H668" s="33"/>
    </row>
    <row r="669" spans="1:8" ht="22.5" customHeight="1">
      <c r="A669" s="105" t="s">
        <v>57</v>
      </c>
      <c r="B669" s="105"/>
      <c r="C669" s="105"/>
      <c r="D669" s="105"/>
      <c r="E669" s="46" t="s">
        <v>57</v>
      </c>
      <c r="F669" s="105" t="s">
        <v>57</v>
      </c>
      <c r="G669" s="105"/>
      <c r="H669" s="105"/>
    </row>
    <row r="670" spans="1:8" ht="22.5" customHeight="1">
      <c r="A670" s="105" t="s">
        <v>58</v>
      </c>
      <c r="B670" s="105"/>
      <c r="C670" s="105"/>
      <c r="D670" s="105"/>
      <c r="E670" s="46" t="s">
        <v>83</v>
      </c>
      <c r="F670" s="105" t="s">
        <v>73</v>
      </c>
      <c r="G670" s="105"/>
      <c r="H670" s="105"/>
    </row>
    <row r="671" spans="1:8" ht="22.5" customHeight="1">
      <c r="A671" s="105" t="s">
        <v>72</v>
      </c>
      <c r="B671" s="105"/>
      <c r="C671" s="105"/>
      <c r="D671" s="105"/>
      <c r="E671" s="46" t="s">
        <v>60</v>
      </c>
      <c r="F671" s="105" t="s">
        <v>59</v>
      </c>
      <c r="G671" s="105"/>
      <c r="H671" s="105"/>
    </row>
    <row r="672" spans="1:8" ht="22.5" customHeight="1">
      <c r="A672" s="46"/>
      <c r="B672" s="46"/>
      <c r="C672" s="46"/>
      <c r="D672" s="46"/>
      <c r="E672" s="46"/>
      <c r="F672" s="46"/>
      <c r="G672" s="46"/>
      <c r="H672" s="46"/>
    </row>
    <row r="677" spans="1:8" ht="22.5" customHeight="1">
      <c r="A677" s="1" t="s">
        <v>0</v>
      </c>
      <c r="F677" s="113" t="s">
        <v>89</v>
      </c>
      <c r="G677" s="113"/>
      <c r="H677" s="113"/>
    </row>
    <row r="678" ht="22.5" customHeight="1">
      <c r="A678" s="1" t="s">
        <v>1</v>
      </c>
    </row>
    <row r="679" spans="1:8" ht="22.5" customHeight="1">
      <c r="A679" s="4" t="s">
        <v>2</v>
      </c>
      <c r="E679" s="5" t="s">
        <v>3</v>
      </c>
      <c r="F679" s="114" t="s">
        <v>116</v>
      </c>
      <c r="G679" s="114"/>
      <c r="H679" s="114"/>
    </row>
    <row r="680" spans="1:8" ht="22.5" customHeight="1">
      <c r="A680" s="106" t="s">
        <v>4</v>
      </c>
      <c r="B680" s="107"/>
      <c r="C680" s="107"/>
      <c r="D680" s="110"/>
      <c r="E680" s="115" t="s">
        <v>5</v>
      </c>
      <c r="F680" s="108" t="s">
        <v>6</v>
      </c>
      <c r="G680" s="107" t="s">
        <v>7</v>
      </c>
      <c r="H680" s="110"/>
    </row>
    <row r="681" spans="1:8" ht="22.5" customHeight="1">
      <c r="A681" s="111" t="s">
        <v>8</v>
      </c>
      <c r="B681" s="112"/>
      <c r="C681" s="117" t="s">
        <v>9</v>
      </c>
      <c r="D681" s="112"/>
      <c r="E681" s="116"/>
      <c r="F681" s="109"/>
      <c r="G681" s="117" t="s">
        <v>9</v>
      </c>
      <c r="H681" s="112"/>
    </row>
    <row r="682" spans="1:8" ht="22.5" customHeight="1">
      <c r="A682" s="6"/>
      <c r="B682" s="7"/>
      <c r="C682" s="6">
        <v>22547866</v>
      </c>
      <c r="D682" s="7">
        <v>96</v>
      </c>
      <c r="E682" s="8" t="s">
        <v>10</v>
      </c>
      <c r="F682" s="9"/>
      <c r="G682" s="6">
        <v>29757663</v>
      </c>
      <c r="H682" s="7">
        <v>44</v>
      </c>
    </row>
    <row r="683" spans="1:8" ht="22.5" customHeight="1">
      <c r="A683" s="10"/>
      <c r="B683" s="11"/>
      <c r="C683" s="10"/>
      <c r="D683" s="11"/>
      <c r="E683" s="12" t="s">
        <v>11</v>
      </c>
      <c r="F683" s="13"/>
      <c r="G683" s="10"/>
      <c r="H683" s="11"/>
    </row>
    <row r="684" spans="1:8" ht="22.5" customHeight="1">
      <c r="A684" s="10">
        <v>116500</v>
      </c>
      <c r="B684" s="11" t="s">
        <v>12</v>
      </c>
      <c r="C684" s="10">
        <v>94381</v>
      </c>
      <c r="D684" s="11">
        <v>74</v>
      </c>
      <c r="E684" s="14" t="s">
        <v>13</v>
      </c>
      <c r="F684" s="13">
        <v>411000</v>
      </c>
      <c r="G684" s="10">
        <v>5157</v>
      </c>
      <c r="H684" s="11">
        <v>98</v>
      </c>
    </row>
    <row r="685" spans="1:8" ht="22.5" customHeight="1">
      <c r="A685" s="62">
        <v>155000</v>
      </c>
      <c r="B685" s="63" t="s">
        <v>12</v>
      </c>
      <c r="C685" s="62">
        <v>3591</v>
      </c>
      <c r="D685" s="63" t="s">
        <v>12</v>
      </c>
      <c r="E685" s="64" t="s">
        <v>14</v>
      </c>
      <c r="F685" s="65">
        <v>412000</v>
      </c>
      <c r="G685" s="62">
        <v>316</v>
      </c>
      <c r="H685" s="63" t="s">
        <v>12</v>
      </c>
    </row>
    <row r="686" spans="1:8" ht="22.5" customHeight="1">
      <c r="A686" s="10">
        <v>175000</v>
      </c>
      <c r="B686" s="11" t="s">
        <v>12</v>
      </c>
      <c r="C686" s="10">
        <v>210561</v>
      </c>
      <c r="D686" s="11">
        <v>8</v>
      </c>
      <c r="E686" s="14" t="s">
        <v>15</v>
      </c>
      <c r="F686" s="13">
        <v>413000</v>
      </c>
      <c r="G686" s="10">
        <v>10560</v>
      </c>
      <c r="H686" s="11">
        <v>39</v>
      </c>
    </row>
    <row r="687" spans="1:8" ht="22.5" customHeight="1">
      <c r="A687" s="10">
        <v>146000</v>
      </c>
      <c r="B687" s="11" t="s">
        <v>12</v>
      </c>
      <c r="C687" s="10">
        <v>235520</v>
      </c>
      <c r="D687" s="11" t="s">
        <v>12</v>
      </c>
      <c r="E687" s="14" t="s">
        <v>16</v>
      </c>
      <c r="F687" s="13">
        <v>414000</v>
      </c>
      <c r="G687" s="10">
        <v>27140</v>
      </c>
      <c r="H687" s="11" t="s">
        <v>12</v>
      </c>
    </row>
    <row r="688" spans="1:8" ht="22.5" customHeight="1">
      <c r="A688" s="10">
        <v>30000</v>
      </c>
      <c r="B688" s="11" t="s">
        <v>12</v>
      </c>
      <c r="C688" s="10">
        <v>5300</v>
      </c>
      <c r="D688" s="11" t="s">
        <v>12</v>
      </c>
      <c r="E688" s="14" t="s">
        <v>17</v>
      </c>
      <c r="F688" s="13">
        <v>415000</v>
      </c>
      <c r="G688" s="10">
        <v>2500</v>
      </c>
      <c r="H688" s="11" t="s">
        <v>12</v>
      </c>
    </row>
    <row r="689" spans="1:8" ht="22.5" customHeight="1">
      <c r="A689" s="62">
        <v>12619500</v>
      </c>
      <c r="B689" s="63" t="s">
        <v>12</v>
      </c>
      <c r="C689" s="62">
        <v>9478681</v>
      </c>
      <c r="D689" s="63">
        <v>7</v>
      </c>
      <c r="E689" s="64" t="s">
        <v>19</v>
      </c>
      <c r="F689" s="65">
        <v>420000</v>
      </c>
      <c r="G689" s="62">
        <v>1101552</v>
      </c>
      <c r="H689" s="63">
        <v>89</v>
      </c>
    </row>
    <row r="690" spans="1:8" ht="22.5" customHeight="1">
      <c r="A690" s="10">
        <v>6600000</v>
      </c>
      <c r="B690" s="11" t="s">
        <v>12</v>
      </c>
      <c r="C690" s="10">
        <v>7094425</v>
      </c>
      <c r="D690" s="11" t="s">
        <v>12</v>
      </c>
      <c r="E690" s="14" t="s">
        <v>20</v>
      </c>
      <c r="F690" s="13">
        <v>431002</v>
      </c>
      <c r="G690" s="10">
        <v>0</v>
      </c>
      <c r="H690" s="11" t="s">
        <v>12</v>
      </c>
    </row>
    <row r="691" spans="1:8" ht="22.5" customHeight="1">
      <c r="A691" s="10">
        <v>0</v>
      </c>
      <c r="B691" s="11" t="s">
        <v>12</v>
      </c>
      <c r="C691" s="10">
        <v>6716400</v>
      </c>
      <c r="D691" s="11" t="s">
        <v>12</v>
      </c>
      <c r="E691" s="14" t="s">
        <v>21</v>
      </c>
      <c r="F691" s="13">
        <v>441000</v>
      </c>
      <c r="G691" s="10">
        <v>0</v>
      </c>
      <c r="H691" s="11" t="s">
        <v>12</v>
      </c>
    </row>
    <row r="692" spans="1:8" ht="22.5" customHeight="1">
      <c r="A692" s="10">
        <v>0</v>
      </c>
      <c r="B692" s="11" t="s">
        <v>12</v>
      </c>
      <c r="C692" s="10">
        <v>768000</v>
      </c>
      <c r="D692" s="11" t="s">
        <v>12</v>
      </c>
      <c r="E692" s="14" t="s">
        <v>22</v>
      </c>
      <c r="F692" s="13">
        <v>441000</v>
      </c>
      <c r="G692" s="10">
        <v>0</v>
      </c>
      <c r="H692" s="11" t="s">
        <v>12</v>
      </c>
    </row>
    <row r="693" spans="1:8" ht="22.5" customHeight="1">
      <c r="A693" s="10">
        <v>0</v>
      </c>
      <c r="B693" s="11" t="s">
        <v>12</v>
      </c>
      <c r="C693" s="10">
        <v>0</v>
      </c>
      <c r="D693" s="11" t="s">
        <v>12</v>
      </c>
      <c r="E693" s="68" t="s">
        <v>78</v>
      </c>
      <c r="F693" s="13">
        <v>441000</v>
      </c>
      <c r="G693" s="10">
        <v>0</v>
      </c>
      <c r="H693" s="11" t="s">
        <v>12</v>
      </c>
    </row>
    <row r="694" spans="1:8" ht="22.5" customHeight="1">
      <c r="A694" s="10">
        <v>0</v>
      </c>
      <c r="B694" s="11" t="s">
        <v>12</v>
      </c>
      <c r="C694" s="10">
        <v>254340</v>
      </c>
      <c r="D694" s="11" t="s">
        <v>12</v>
      </c>
      <c r="E694" s="14" t="s">
        <v>23</v>
      </c>
      <c r="F694" s="13">
        <v>441000</v>
      </c>
      <c r="G694" s="10">
        <v>28350</v>
      </c>
      <c r="H694" s="11" t="s">
        <v>12</v>
      </c>
    </row>
    <row r="695" spans="1:8" ht="22.5" customHeight="1">
      <c r="A695" s="10">
        <v>0</v>
      </c>
      <c r="B695" s="11" t="s">
        <v>12</v>
      </c>
      <c r="C695" s="10">
        <v>0</v>
      </c>
      <c r="D695" s="11" t="s">
        <v>12</v>
      </c>
      <c r="E695" s="14" t="s">
        <v>24</v>
      </c>
      <c r="F695" s="13">
        <v>441000</v>
      </c>
      <c r="G695" s="10">
        <v>0</v>
      </c>
      <c r="H695" s="11" t="s">
        <v>12</v>
      </c>
    </row>
    <row r="696" spans="1:8" ht="22.5" customHeight="1">
      <c r="A696" s="10">
        <v>0</v>
      </c>
      <c r="B696" s="11" t="s">
        <v>12</v>
      </c>
      <c r="C696" s="10">
        <v>0</v>
      </c>
      <c r="D696" s="11" t="s">
        <v>12</v>
      </c>
      <c r="E696" s="14" t="s">
        <v>87</v>
      </c>
      <c r="F696" s="13">
        <v>441000</v>
      </c>
      <c r="G696" s="10">
        <v>0</v>
      </c>
      <c r="H696" s="11" t="s">
        <v>12</v>
      </c>
    </row>
    <row r="697" spans="1:8" ht="22.5" customHeight="1">
      <c r="A697" s="10">
        <v>0</v>
      </c>
      <c r="B697" s="11" t="s">
        <v>12</v>
      </c>
      <c r="C697" s="10">
        <v>0</v>
      </c>
      <c r="D697" s="11" t="s">
        <v>12</v>
      </c>
      <c r="E697" s="68" t="s">
        <v>79</v>
      </c>
      <c r="F697" s="13">
        <v>441000</v>
      </c>
      <c r="G697" s="10">
        <v>0</v>
      </c>
      <c r="H697" s="11" t="s">
        <v>12</v>
      </c>
    </row>
    <row r="698" spans="1:8" ht="22.5" customHeight="1">
      <c r="A698" s="10">
        <v>0</v>
      </c>
      <c r="B698" s="11" t="s">
        <v>12</v>
      </c>
      <c r="C698" s="10">
        <v>0</v>
      </c>
      <c r="D698" s="11" t="s">
        <v>12</v>
      </c>
      <c r="E698" s="14" t="s">
        <v>82</v>
      </c>
      <c r="F698" s="13">
        <v>441000</v>
      </c>
      <c r="G698" s="10">
        <v>0</v>
      </c>
      <c r="H698" s="11" t="s">
        <v>12</v>
      </c>
    </row>
    <row r="699" spans="1:8" ht="22.5" customHeight="1" thickBot="1">
      <c r="A699" s="15">
        <f>INT(SUM(A684:A698)+SUM(B684:B698)/100)</f>
        <v>19842000</v>
      </c>
      <c r="B699" s="16" t="s">
        <v>12</v>
      </c>
      <c r="C699" s="15">
        <f>INT(SUM(C684:C698)+SUM(D684:D698)/100)</f>
        <v>24861199</v>
      </c>
      <c r="D699" s="16">
        <f>MOD(SUM(D684:D698),100)</f>
        <v>89</v>
      </c>
      <c r="E699" s="17"/>
      <c r="F699" s="18"/>
      <c r="G699" s="15">
        <f>INT(SUM(G684:G698)+SUM(H684:H698)/100)</f>
        <v>1175577</v>
      </c>
      <c r="H699" s="16">
        <f>MOD(SUM(H684:H698),100)</f>
        <v>26</v>
      </c>
    </row>
    <row r="700" spans="1:8" ht="22.5" customHeight="1" thickTop="1">
      <c r="A700" s="19"/>
      <c r="B700" s="20"/>
      <c r="C700" s="10"/>
      <c r="D700" s="11"/>
      <c r="E700" s="14"/>
      <c r="F700" s="21"/>
      <c r="G700" s="10"/>
      <c r="H700" s="11"/>
    </row>
    <row r="701" spans="1:8" ht="22.5" customHeight="1">
      <c r="A701" s="19"/>
      <c r="B701" s="20"/>
      <c r="C701" s="10">
        <v>0</v>
      </c>
      <c r="D701" s="11" t="s">
        <v>12</v>
      </c>
      <c r="E701" s="14" t="s">
        <v>61</v>
      </c>
      <c r="F701" s="22">
        <v>110601</v>
      </c>
      <c r="G701" s="10">
        <v>0</v>
      </c>
      <c r="H701" s="11" t="s">
        <v>12</v>
      </c>
    </row>
    <row r="702" spans="1:8" ht="22.5" customHeight="1">
      <c r="A702" s="19"/>
      <c r="B702" s="20"/>
      <c r="C702" s="10">
        <v>2611</v>
      </c>
      <c r="D702" s="11">
        <v>26</v>
      </c>
      <c r="E702" s="14" t="s">
        <v>25</v>
      </c>
      <c r="F702" s="22">
        <v>110602</v>
      </c>
      <c r="G702" s="10">
        <v>127</v>
      </c>
      <c r="H702" s="11">
        <v>80</v>
      </c>
    </row>
    <row r="703" spans="1:8" ht="22.5" customHeight="1">
      <c r="A703" s="19"/>
      <c r="B703" s="20"/>
      <c r="C703" s="10">
        <v>409459</v>
      </c>
      <c r="D703" s="11" t="s">
        <v>12</v>
      </c>
      <c r="E703" s="14" t="s">
        <v>26</v>
      </c>
      <c r="F703" s="22">
        <v>110605</v>
      </c>
      <c r="G703" s="10">
        <v>26624</v>
      </c>
      <c r="H703" s="11" t="s">
        <v>12</v>
      </c>
    </row>
    <row r="704" spans="1:8" ht="22.5" customHeight="1">
      <c r="A704" s="19"/>
      <c r="B704" s="20"/>
      <c r="C704" s="10">
        <v>39311</v>
      </c>
      <c r="D704" s="11">
        <v>93</v>
      </c>
      <c r="E704" s="14" t="s">
        <v>29</v>
      </c>
      <c r="F704" s="21">
        <v>230100</v>
      </c>
      <c r="G704" s="10">
        <v>3120</v>
      </c>
      <c r="H704" s="11">
        <v>26</v>
      </c>
    </row>
    <row r="705" spans="1:8" ht="22.5" customHeight="1">
      <c r="A705" s="19"/>
      <c r="B705" s="20"/>
      <c r="C705" s="10">
        <v>84867</v>
      </c>
      <c r="D705" s="11">
        <v>65</v>
      </c>
      <c r="E705" s="14" t="s">
        <v>30</v>
      </c>
      <c r="F705" s="21">
        <v>230199</v>
      </c>
      <c r="G705" s="10">
        <v>6642</v>
      </c>
      <c r="H705" s="11" t="s">
        <v>12</v>
      </c>
    </row>
    <row r="706" spans="1:8" ht="22.5" customHeight="1">
      <c r="A706" s="19"/>
      <c r="B706" s="20"/>
      <c r="C706" s="10">
        <v>1370</v>
      </c>
      <c r="D706" s="11">
        <v>60</v>
      </c>
      <c r="E706" s="14" t="s">
        <v>27</v>
      </c>
      <c r="F706" s="21">
        <v>300000</v>
      </c>
      <c r="G706" s="10">
        <v>0</v>
      </c>
      <c r="H706" s="11" t="s">
        <v>12</v>
      </c>
    </row>
    <row r="707" spans="1:8" ht="22.5" customHeight="1">
      <c r="A707" s="19"/>
      <c r="B707" s="20"/>
      <c r="C707" s="23">
        <v>456</v>
      </c>
      <c r="D707" s="24">
        <v>87</v>
      </c>
      <c r="E707" s="14" t="s">
        <v>104</v>
      </c>
      <c r="F707" s="22">
        <v>320000</v>
      </c>
      <c r="G707" s="23">
        <v>0</v>
      </c>
      <c r="H707" s="24" t="s">
        <v>12</v>
      </c>
    </row>
    <row r="708" spans="1:8" ht="22.5" customHeight="1" thickBot="1">
      <c r="A708" s="25"/>
      <c r="B708" s="26"/>
      <c r="C708" s="27">
        <f>INT(SUM(C701:C707)+SUM(D701:D707)/100)</f>
        <v>538077</v>
      </c>
      <c r="D708" s="28">
        <f>MOD(SUM(D701:D707),100)</f>
        <v>31</v>
      </c>
      <c r="E708" s="17"/>
      <c r="F708" s="18"/>
      <c r="G708" s="27">
        <f>INT(SUM(G701:G707)+SUM(H701:H707)/100)</f>
        <v>36514</v>
      </c>
      <c r="H708" s="28">
        <f>MOD(SUM(H701:H707),100)</f>
        <v>6</v>
      </c>
    </row>
    <row r="709" spans="1:8" ht="22.5" customHeight="1" thickBot="1" thickTop="1">
      <c r="A709" s="25"/>
      <c r="B709" s="26"/>
      <c r="C709" s="29">
        <f>INT(SUM(C699+C708)+SUM(D699+D708)/100)</f>
        <v>25399277</v>
      </c>
      <c r="D709" s="30">
        <f>MOD(SUM(D699+D708),100)</f>
        <v>20</v>
      </c>
      <c r="E709" s="31" t="s">
        <v>31</v>
      </c>
      <c r="F709" s="31"/>
      <c r="G709" s="29">
        <f>INT(SUM(G699+G708)+SUM(H699+H708)/100)</f>
        <v>1212091</v>
      </c>
      <c r="H709" s="30">
        <f>MOD(SUM(H699+H708),100)</f>
        <v>32</v>
      </c>
    </row>
    <row r="710" spans="1:8" ht="22.5" customHeight="1" thickTop="1">
      <c r="A710" s="25"/>
      <c r="B710" s="26"/>
      <c r="C710" s="32"/>
      <c r="D710" s="33"/>
      <c r="E710" s="34"/>
      <c r="F710" s="34"/>
      <c r="G710" s="32"/>
      <c r="H710" s="33"/>
    </row>
    <row r="711" spans="1:8" ht="22.5" customHeight="1">
      <c r="A711" s="25"/>
      <c r="B711" s="26"/>
      <c r="C711" s="32"/>
      <c r="D711" s="33"/>
      <c r="E711" s="34"/>
      <c r="F711" s="34"/>
      <c r="G711" s="32"/>
      <c r="H711" s="33"/>
    </row>
    <row r="712" spans="1:8" ht="22.5" customHeight="1">
      <c r="A712" s="25"/>
      <c r="B712" s="26"/>
      <c r="C712" s="32"/>
      <c r="D712" s="33"/>
      <c r="E712" s="34"/>
      <c r="F712" s="34"/>
      <c r="G712" s="32"/>
      <c r="H712" s="33"/>
    </row>
    <row r="713" spans="1:8" ht="22.5" customHeight="1">
      <c r="A713" s="25"/>
      <c r="B713" s="26"/>
      <c r="C713" s="32"/>
      <c r="D713" s="33"/>
      <c r="E713" s="34"/>
      <c r="F713" s="34"/>
      <c r="G713" s="32"/>
      <c r="H713" s="33"/>
    </row>
    <row r="714" spans="1:8" ht="22.5" customHeight="1">
      <c r="A714" s="25"/>
      <c r="B714" s="26"/>
      <c r="C714" s="32"/>
      <c r="D714" s="33"/>
      <c r="E714" s="34"/>
      <c r="F714" s="34"/>
      <c r="G714" s="32"/>
      <c r="H714" s="33"/>
    </row>
    <row r="715" spans="1:8" ht="22.5" customHeight="1">
      <c r="A715" s="106" t="s">
        <v>4</v>
      </c>
      <c r="B715" s="107"/>
      <c r="C715" s="107"/>
      <c r="D715" s="107"/>
      <c r="E715" s="108" t="s">
        <v>5</v>
      </c>
      <c r="F715" s="108" t="s">
        <v>6</v>
      </c>
      <c r="G715" s="106" t="s">
        <v>7</v>
      </c>
      <c r="H715" s="110"/>
    </row>
    <row r="716" spans="1:8" ht="22.5" customHeight="1">
      <c r="A716" s="111" t="s">
        <v>8</v>
      </c>
      <c r="B716" s="112"/>
      <c r="C716" s="111" t="s">
        <v>9</v>
      </c>
      <c r="D716" s="112"/>
      <c r="E716" s="109"/>
      <c r="F716" s="109"/>
      <c r="G716" s="111" t="s">
        <v>9</v>
      </c>
      <c r="H716" s="112"/>
    </row>
    <row r="717" spans="1:8" ht="22.5" customHeight="1">
      <c r="A717" s="6"/>
      <c r="B717" s="7"/>
      <c r="C717" s="6"/>
      <c r="D717" s="7"/>
      <c r="E717" s="35" t="s">
        <v>32</v>
      </c>
      <c r="F717" s="36"/>
      <c r="G717" s="6"/>
      <c r="H717" s="7"/>
    </row>
    <row r="718" spans="1:8" ht="22.5" customHeight="1">
      <c r="A718" s="10">
        <f>1229500-60000-10000-10000-35000-20000-50000-48500-10000</f>
        <v>986000</v>
      </c>
      <c r="B718" s="11" t="s">
        <v>12</v>
      </c>
      <c r="C718" s="10">
        <v>600620</v>
      </c>
      <c r="D718" s="11" t="s">
        <v>12</v>
      </c>
      <c r="E718" s="14" t="s">
        <v>33</v>
      </c>
      <c r="F718" s="22">
        <v>510000</v>
      </c>
      <c r="G718" s="10">
        <v>10960</v>
      </c>
      <c r="H718" s="11" t="s">
        <v>12</v>
      </c>
    </row>
    <row r="719" spans="1:8" ht="22.5" customHeight="1">
      <c r="A719" s="10">
        <v>0</v>
      </c>
      <c r="B719" s="11" t="s">
        <v>12</v>
      </c>
      <c r="C719" s="10">
        <v>5559940</v>
      </c>
      <c r="D719" s="11" t="s">
        <v>12</v>
      </c>
      <c r="E719" s="14" t="s">
        <v>34</v>
      </c>
      <c r="F719" s="22">
        <v>510000</v>
      </c>
      <c r="G719" s="10">
        <v>610150</v>
      </c>
      <c r="H719" s="11" t="s">
        <v>12</v>
      </c>
    </row>
    <row r="720" spans="1:8" ht="22.5" customHeight="1">
      <c r="A720" s="10"/>
      <c r="B720" s="11"/>
      <c r="C720" s="10"/>
      <c r="D720" s="11"/>
      <c r="E720" s="14" t="s">
        <v>34</v>
      </c>
      <c r="F720" s="22">
        <v>510001</v>
      </c>
      <c r="G720" s="10">
        <v>-1500</v>
      </c>
      <c r="H720" s="11" t="s">
        <v>12</v>
      </c>
    </row>
    <row r="721" spans="1:8" ht="22.5" customHeight="1">
      <c r="A721" s="10">
        <v>2052720</v>
      </c>
      <c r="B721" s="11" t="s">
        <v>12</v>
      </c>
      <c r="C721" s="10">
        <v>1539540</v>
      </c>
      <c r="D721" s="11" t="s">
        <v>12</v>
      </c>
      <c r="E721" s="14" t="s">
        <v>35</v>
      </c>
      <c r="F721" s="21">
        <v>521000</v>
      </c>
      <c r="G721" s="10">
        <v>171060</v>
      </c>
      <c r="H721" s="11" t="s">
        <v>12</v>
      </c>
    </row>
    <row r="722" spans="1:8" ht="22.5" customHeight="1">
      <c r="A722" s="10">
        <f>1530240+318480+151200+750480+97200+63000+453360+41040+63000</f>
        <v>3468000</v>
      </c>
      <c r="B722" s="11" t="s">
        <v>12</v>
      </c>
      <c r="C722" s="10">
        <v>3017306</v>
      </c>
      <c r="D722" s="11" t="s">
        <v>12</v>
      </c>
      <c r="E722" s="14" t="s">
        <v>36</v>
      </c>
      <c r="F722" s="21">
        <v>522000</v>
      </c>
      <c r="G722" s="10">
        <v>256287</v>
      </c>
      <c r="H722" s="11" t="s">
        <v>12</v>
      </c>
    </row>
    <row r="723" spans="1:8" ht="22.5" customHeight="1">
      <c r="A723" s="10">
        <f>171720+20280</f>
        <v>192000</v>
      </c>
      <c r="B723" s="11" t="s">
        <v>12</v>
      </c>
      <c r="C723" s="10">
        <v>135000</v>
      </c>
      <c r="D723" s="11" t="s">
        <v>12</v>
      </c>
      <c r="E723" s="14" t="s">
        <v>37</v>
      </c>
      <c r="F723" s="21">
        <v>522000</v>
      </c>
      <c r="G723" s="10">
        <v>15000</v>
      </c>
      <c r="H723" s="11" t="s">
        <v>12</v>
      </c>
    </row>
    <row r="724" spans="1:8" ht="22.5" customHeight="1">
      <c r="A724" s="10">
        <f>454000+207080+218640+36480+144720+671760+300240</f>
        <v>2032920</v>
      </c>
      <c r="B724" s="11" t="s">
        <v>12</v>
      </c>
      <c r="C724" s="10">
        <v>1171170</v>
      </c>
      <c r="D724" s="11" t="s">
        <v>12</v>
      </c>
      <c r="E724" s="14" t="s">
        <v>38</v>
      </c>
      <c r="F724" s="21">
        <v>522000</v>
      </c>
      <c r="G724" s="10">
        <v>133130</v>
      </c>
      <c r="H724" s="11" t="s">
        <v>12</v>
      </c>
    </row>
    <row r="725" spans="1:8" ht="22.5" customHeight="1">
      <c r="A725" s="10">
        <v>0</v>
      </c>
      <c r="B725" s="11" t="s">
        <v>12</v>
      </c>
      <c r="C725" s="10">
        <v>243000</v>
      </c>
      <c r="D725" s="11" t="s">
        <v>12</v>
      </c>
      <c r="E725" s="14" t="s">
        <v>39</v>
      </c>
      <c r="F725" s="21">
        <v>522000</v>
      </c>
      <c r="G725" s="10">
        <v>27000</v>
      </c>
      <c r="H725" s="11" t="s">
        <v>12</v>
      </c>
    </row>
    <row r="726" spans="1:8" ht="22.5" customHeight="1">
      <c r="A726" s="10">
        <f>387300+214300+60000+86300+20000</f>
        <v>767900</v>
      </c>
      <c r="B726" s="11" t="s">
        <v>12</v>
      </c>
      <c r="C726" s="10">
        <v>258993</v>
      </c>
      <c r="D726" s="11" t="s">
        <v>12</v>
      </c>
      <c r="E726" s="14" t="s">
        <v>40</v>
      </c>
      <c r="F726" s="21">
        <v>531000</v>
      </c>
      <c r="G726" s="10">
        <v>27552</v>
      </c>
      <c r="H726" s="11" t="s">
        <v>12</v>
      </c>
    </row>
    <row r="727" spans="1:8" ht="22.5" customHeight="1">
      <c r="A727" s="10">
        <f>693000+585800+706000+200000+55000+63000+130000+460000+530000+350000+20000+60000+10000+10000+20000+50000+48500+10000</f>
        <v>4001300</v>
      </c>
      <c r="B727" s="11" t="s">
        <v>12</v>
      </c>
      <c r="C727" s="10">
        <v>1931737</v>
      </c>
      <c r="D727" s="11">
        <v>55</v>
      </c>
      <c r="E727" s="14" t="s">
        <v>41</v>
      </c>
      <c r="F727" s="21">
        <v>532000</v>
      </c>
      <c r="G727" s="10">
        <v>182676</v>
      </c>
      <c r="H727" s="11" t="s">
        <v>12</v>
      </c>
    </row>
    <row r="728" spans="1:8" ht="22.5" customHeight="1">
      <c r="A728" s="10">
        <v>0</v>
      </c>
      <c r="B728" s="11" t="s">
        <v>12</v>
      </c>
      <c r="C728" s="10">
        <v>0</v>
      </c>
      <c r="D728" s="11" t="s">
        <v>12</v>
      </c>
      <c r="E728" s="14" t="s">
        <v>81</v>
      </c>
      <c r="F728" s="21">
        <v>532000</v>
      </c>
      <c r="G728" s="10">
        <v>0</v>
      </c>
      <c r="H728" s="11" t="s">
        <v>12</v>
      </c>
    </row>
    <row r="729" spans="1:8" ht="22.5" customHeight="1">
      <c r="A729" s="10">
        <f>655000+82000+840000+20000+380000+70000+10000</f>
        <v>2057000</v>
      </c>
      <c r="B729" s="11" t="s">
        <v>12</v>
      </c>
      <c r="C729" s="10">
        <v>1033077</v>
      </c>
      <c r="D729" s="11">
        <v>45</v>
      </c>
      <c r="E729" s="14" t="s">
        <v>42</v>
      </c>
      <c r="F729" s="21">
        <v>533000</v>
      </c>
      <c r="G729" s="10">
        <v>87242</v>
      </c>
      <c r="H729" s="11">
        <v>5</v>
      </c>
    </row>
    <row r="730" spans="1:8" ht="22.5" customHeight="1">
      <c r="A730" s="10">
        <v>0</v>
      </c>
      <c r="B730" s="11" t="s">
        <v>12</v>
      </c>
      <c r="C730" s="10">
        <v>0</v>
      </c>
      <c r="D730" s="11" t="s">
        <v>12</v>
      </c>
      <c r="E730" s="14" t="s">
        <v>43</v>
      </c>
      <c r="F730" s="21">
        <v>533000</v>
      </c>
      <c r="G730" s="10">
        <v>0</v>
      </c>
      <c r="H730" s="11" t="s">
        <v>12</v>
      </c>
    </row>
    <row r="731" spans="1:8" ht="22.5" customHeight="1">
      <c r="A731" s="10">
        <v>219000</v>
      </c>
      <c r="B731" s="38" t="s">
        <v>12</v>
      </c>
      <c r="C731" s="10">
        <v>119773</v>
      </c>
      <c r="D731" s="11">
        <v>46</v>
      </c>
      <c r="E731" s="14" t="s">
        <v>44</v>
      </c>
      <c r="F731" s="21">
        <v>534000</v>
      </c>
      <c r="G731" s="10">
        <v>17143</v>
      </c>
      <c r="H731" s="11">
        <v>32</v>
      </c>
    </row>
    <row r="732" spans="1:8" ht="22.5" customHeight="1">
      <c r="A732" s="10">
        <f>124000+32200+10100+100860</f>
        <v>267160</v>
      </c>
      <c r="B732" s="20" t="s">
        <v>12</v>
      </c>
      <c r="C732" s="10">
        <v>171310</v>
      </c>
      <c r="D732" s="11" t="s">
        <v>12</v>
      </c>
      <c r="E732" s="14" t="s">
        <v>46</v>
      </c>
      <c r="F732" s="21">
        <v>541000</v>
      </c>
      <c r="G732" s="10">
        <v>13690</v>
      </c>
      <c r="H732" s="11" t="s">
        <v>12</v>
      </c>
    </row>
    <row r="733" spans="1:8" ht="22.5" customHeight="1">
      <c r="A733" s="10">
        <v>0</v>
      </c>
      <c r="B733" s="20" t="s">
        <v>12</v>
      </c>
      <c r="C733" s="10">
        <v>0</v>
      </c>
      <c r="D733" s="11" t="s">
        <v>12</v>
      </c>
      <c r="E733" s="14" t="s">
        <v>80</v>
      </c>
      <c r="F733" s="21">
        <v>541000</v>
      </c>
      <c r="G733" s="10">
        <v>0</v>
      </c>
      <c r="H733" s="11" t="s">
        <v>12</v>
      </c>
    </row>
    <row r="734" spans="1:8" ht="22.5" customHeight="1">
      <c r="A734" s="10">
        <v>1607500</v>
      </c>
      <c r="B734" s="20" t="s">
        <v>12</v>
      </c>
      <c r="C734" s="10">
        <v>125000</v>
      </c>
      <c r="D734" s="11" t="s">
        <v>12</v>
      </c>
      <c r="E734" s="14" t="s">
        <v>47</v>
      </c>
      <c r="F734" s="21">
        <v>542000</v>
      </c>
      <c r="G734" s="10">
        <v>0</v>
      </c>
      <c r="H734" s="11" t="s">
        <v>12</v>
      </c>
    </row>
    <row r="735" spans="1:8" ht="22.5" customHeight="1">
      <c r="A735" s="10">
        <f>30000+100000</f>
        <v>130000</v>
      </c>
      <c r="B735" s="20" t="s">
        <v>12</v>
      </c>
      <c r="C735" s="10">
        <v>0</v>
      </c>
      <c r="D735" s="11" t="s">
        <v>12</v>
      </c>
      <c r="E735" s="14" t="s">
        <v>48</v>
      </c>
      <c r="F735" s="21">
        <v>550000</v>
      </c>
      <c r="G735" s="10">
        <v>0</v>
      </c>
      <c r="H735" s="11" t="s">
        <v>12</v>
      </c>
    </row>
    <row r="736" spans="1:8" ht="22.5" customHeight="1">
      <c r="A736" s="10">
        <f>30000+1660000+70000+200000+55500+10000+35000</f>
        <v>2060500</v>
      </c>
      <c r="B736" s="20" t="s">
        <v>12</v>
      </c>
      <c r="C736" s="10">
        <v>1687000</v>
      </c>
      <c r="D736" s="11" t="s">
        <v>12</v>
      </c>
      <c r="E736" s="14" t="s">
        <v>45</v>
      </c>
      <c r="F736" s="21">
        <v>560000</v>
      </c>
      <c r="G736" s="10">
        <v>0</v>
      </c>
      <c r="H736" s="11" t="s">
        <v>12</v>
      </c>
    </row>
    <row r="737" spans="1:8" ht="22.5" customHeight="1">
      <c r="A737" s="23">
        <v>0</v>
      </c>
      <c r="B737" s="20" t="s">
        <v>12</v>
      </c>
      <c r="C737" s="23">
        <v>0</v>
      </c>
      <c r="D737" s="24" t="s">
        <v>12</v>
      </c>
      <c r="E737" s="14" t="s">
        <v>85</v>
      </c>
      <c r="F737" s="21">
        <v>560000</v>
      </c>
      <c r="G737" s="23">
        <v>0</v>
      </c>
      <c r="H737" s="24" t="s">
        <v>12</v>
      </c>
    </row>
    <row r="738" spans="1:8" ht="22.5" customHeight="1" thickBot="1">
      <c r="A738" s="15">
        <f>INT(SUM(A717:A737)+SUM(B717:B737)/100)</f>
        <v>19842000</v>
      </c>
      <c r="B738" s="16" t="s">
        <v>12</v>
      </c>
      <c r="C738" s="27">
        <f>INT(SUM(C717:C737)+SUM(D717:D737)/100)</f>
        <v>17593467</v>
      </c>
      <c r="D738" s="28">
        <f>MOD(SUM(D717:D737),100)</f>
        <v>46</v>
      </c>
      <c r="E738" s="17"/>
      <c r="F738" s="18"/>
      <c r="G738" s="27">
        <f>INT(SUM(G718:G737)+SUM(H718:H737)/100)</f>
        <v>1550390</v>
      </c>
      <c r="H738" s="28">
        <f>MOD(SUM(H717:H737),100)</f>
        <v>37</v>
      </c>
    </row>
    <row r="739" spans="1:8" ht="22.5" customHeight="1" thickTop="1">
      <c r="A739" s="32"/>
      <c r="B739" s="33"/>
      <c r="C739" s="78"/>
      <c r="D739" s="79"/>
      <c r="E739" s="17"/>
      <c r="F739" s="18"/>
      <c r="G739" s="78"/>
      <c r="H739" s="79"/>
    </row>
    <row r="740" spans="1:8" ht="22.5" customHeight="1">
      <c r="A740" s="19"/>
      <c r="B740" s="20"/>
      <c r="C740" s="10">
        <v>0</v>
      </c>
      <c r="D740" s="11" t="s">
        <v>12</v>
      </c>
      <c r="E740" s="14" t="s">
        <v>25</v>
      </c>
      <c r="F740" s="22">
        <v>110602</v>
      </c>
      <c r="G740" s="10">
        <v>0</v>
      </c>
      <c r="H740" s="38" t="s">
        <v>12</v>
      </c>
    </row>
    <row r="741" spans="1:8" ht="22.5" customHeight="1">
      <c r="A741" s="19"/>
      <c r="B741" s="20"/>
      <c r="C741" s="10">
        <v>437187</v>
      </c>
      <c r="D741" s="11" t="s">
        <v>12</v>
      </c>
      <c r="E741" s="14" t="s">
        <v>26</v>
      </c>
      <c r="F741" s="22">
        <v>110605</v>
      </c>
      <c r="G741" s="10">
        <v>27728</v>
      </c>
      <c r="H741" s="11" t="s">
        <v>12</v>
      </c>
    </row>
    <row r="742" spans="1:8" ht="22.5" customHeight="1">
      <c r="A742" s="19"/>
      <c r="B742" s="20"/>
      <c r="C742" s="10">
        <v>398008</v>
      </c>
      <c r="D742" s="11">
        <v>42</v>
      </c>
      <c r="E742" s="14" t="s">
        <v>49</v>
      </c>
      <c r="F742" s="21">
        <v>210402</v>
      </c>
      <c r="G742" s="10">
        <v>0</v>
      </c>
      <c r="H742" s="11" t="s">
        <v>12</v>
      </c>
    </row>
    <row r="743" spans="1:8" ht="22.5" customHeight="1">
      <c r="A743" s="19"/>
      <c r="B743" s="20"/>
      <c r="C743" s="10">
        <v>164329</v>
      </c>
      <c r="D743" s="11">
        <v>18</v>
      </c>
      <c r="E743" s="14" t="s">
        <v>51</v>
      </c>
      <c r="F743" s="21">
        <v>230100</v>
      </c>
      <c r="G743" s="10">
        <v>37484</v>
      </c>
      <c r="H743" s="11">
        <v>29</v>
      </c>
    </row>
    <row r="744" spans="1:8" ht="22.5" customHeight="1">
      <c r="A744" s="19"/>
      <c r="B744" s="20"/>
      <c r="C744" s="23">
        <v>51304</v>
      </c>
      <c r="D744" s="24" t="s">
        <v>12</v>
      </c>
      <c r="E744" s="14" t="s">
        <v>50</v>
      </c>
      <c r="F744" s="21">
        <v>300000</v>
      </c>
      <c r="G744" s="10">
        <v>51304</v>
      </c>
      <c r="H744" s="11" t="s">
        <v>12</v>
      </c>
    </row>
    <row r="745" spans="1:8" ht="22.5" customHeight="1" thickBot="1">
      <c r="A745" s="25"/>
      <c r="B745" s="26"/>
      <c r="C745" s="27">
        <f>INT(SUM(C740:C744)+SUM(D740:D744)/100)</f>
        <v>1050828</v>
      </c>
      <c r="D745" s="28">
        <f>MOD(SUM(D740:D744),100)</f>
        <v>60</v>
      </c>
      <c r="E745" s="18"/>
      <c r="F745" s="18"/>
      <c r="G745" s="15">
        <f>INT(SUM(G740:G744)+SUM(H740:H744)/100)</f>
        <v>116516</v>
      </c>
      <c r="H745" s="16">
        <f>MOD(SUM(H740:H744),100)</f>
        <v>29</v>
      </c>
    </row>
    <row r="746" spans="1:8" ht="22.5" customHeight="1" thickBot="1" thickTop="1">
      <c r="A746" s="25"/>
      <c r="B746" s="26"/>
      <c r="C746" s="39">
        <f>INT(SUM(C738+C745)+SUM(D738+D745)/100)</f>
        <v>18644296</v>
      </c>
      <c r="D746" s="40">
        <f>MOD(SUM(D738+D745),100)</f>
        <v>6</v>
      </c>
      <c r="E746" s="18" t="s">
        <v>52</v>
      </c>
      <c r="F746" s="18"/>
      <c r="G746" s="27">
        <f>INT(SUM(G738+G745)+SUM(H738+H745)/100)</f>
        <v>1666906</v>
      </c>
      <c r="H746" s="28">
        <f>MOD(SUM(H738+H745),100)</f>
        <v>66</v>
      </c>
    </row>
    <row r="747" spans="1:8" ht="22.5" customHeight="1" thickTop="1">
      <c r="A747" s="19"/>
      <c r="B747" s="20"/>
      <c r="C747" s="74">
        <f>INT(SUM(C709-C746)+SUM(D709-D746)/100)</f>
        <v>6754981</v>
      </c>
      <c r="D747" s="75">
        <f>MOD(SUM(D709-D746),100)</f>
        <v>14</v>
      </c>
      <c r="E747" s="41" t="s">
        <v>53</v>
      </c>
      <c r="F747" s="44"/>
      <c r="G747" s="74"/>
      <c r="H747" s="75"/>
    </row>
    <row r="748" spans="1:8" ht="22.5" customHeight="1">
      <c r="A748" s="19"/>
      <c r="B748" s="20"/>
      <c r="C748" s="10"/>
      <c r="D748" s="11"/>
      <c r="E748" s="21" t="s">
        <v>54</v>
      </c>
      <c r="F748" s="21"/>
      <c r="G748" s="10"/>
      <c r="H748" s="11"/>
    </row>
    <row r="749" spans="1:8" ht="22.5" customHeight="1">
      <c r="A749" s="19"/>
      <c r="B749" s="42"/>
      <c r="C749" s="72"/>
      <c r="D749" s="45"/>
      <c r="E749" s="43" t="s">
        <v>55</v>
      </c>
      <c r="F749" s="44"/>
      <c r="G749" s="72">
        <f>INT(SUM(G746-G709)+SUM(H746-H709)/100)</f>
        <v>454815</v>
      </c>
      <c r="H749" s="45">
        <f>MOD(SUM(H746-H709),100)</f>
        <v>34</v>
      </c>
    </row>
    <row r="750" spans="1:8" ht="22.5" customHeight="1" thickBot="1">
      <c r="A750" s="25"/>
      <c r="B750" s="26"/>
      <c r="C750" s="27">
        <f>INT(SUM(C682+C747)+SUM(D682+D747)/100)</f>
        <v>29302848</v>
      </c>
      <c r="D750" s="28">
        <f>MOD(SUM(D682+D747),100)</f>
        <v>10</v>
      </c>
      <c r="E750" s="18" t="s">
        <v>56</v>
      </c>
      <c r="F750" s="31"/>
      <c r="G750" s="27">
        <f>INT(SUM(G682-G749)+SUM(H682-H749)/100)</f>
        <v>29302848</v>
      </c>
      <c r="H750" s="28">
        <f>MOD(SUM(H682-H749),100)</f>
        <v>10</v>
      </c>
    </row>
    <row r="751" spans="1:8" ht="22.5" customHeight="1" thickTop="1">
      <c r="A751" s="25"/>
      <c r="B751" s="26"/>
      <c r="C751" s="32"/>
      <c r="D751" s="33"/>
      <c r="E751" s="34"/>
      <c r="F751" s="34"/>
      <c r="G751" s="32"/>
      <c r="H751" s="33"/>
    </row>
    <row r="752" spans="1:8" ht="22.5" customHeight="1">
      <c r="A752" s="25"/>
      <c r="B752" s="26"/>
      <c r="C752" s="32"/>
      <c r="D752" s="33"/>
      <c r="E752" s="34"/>
      <c r="F752" s="34"/>
      <c r="G752" s="32"/>
      <c r="H752" s="33"/>
    </row>
    <row r="753" spans="1:8" ht="22.5" customHeight="1">
      <c r="A753" s="25"/>
      <c r="B753" s="26"/>
      <c r="C753" s="67" t="s">
        <v>77</v>
      </c>
      <c r="D753" s="33"/>
      <c r="E753" s="70"/>
      <c r="F753" s="34"/>
      <c r="G753" s="61"/>
      <c r="H753" s="33"/>
    </row>
    <row r="754" spans="1:8" ht="22.5" customHeight="1">
      <c r="A754" s="105" t="s">
        <v>57</v>
      </c>
      <c r="B754" s="105"/>
      <c r="C754" s="105"/>
      <c r="D754" s="105"/>
      <c r="E754" s="46" t="s">
        <v>57</v>
      </c>
      <c r="F754" s="105" t="s">
        <v>57</v>
      </c>
      <c r="G754" s="105"/>
      <c r="H754" s="105"/>
    </row>
    <row r="755" spans="1:8" ht="22.5" customHeight="1">
      <c r="A755" s="105" t="s">
        <v>58</v>
      </c>
      <c r="B755" s="105"/>
      <c r="C755" s="105"/>
      <c r="D755" s="105"/>
      <c r="E755" s="46" t="s">
        <v>83</v>
      </c>
      <c r="F755" s="105" t="s">
        <v>73</v>
      </c>
      <c r="G755" s="105"/>
      <c r="H755" s="105"/>
    </row>
    <row r="756" spans="1:8" ht="22.5" customHeight="1">
      <c r="A756" s="105" t="s">
        <v>72</v>
      </c>
      <c r="B756" s="105"/>
      <c r="C756" s="105"/>
      <c r="D756" s="105"/>
      <c r="E756" s="46" t="s">
        <v>60</v>
      </c>
      <c r="F756" s="105" t="s">
        <v>59</v>
      </c>
      <c r="G756" s="105"/>
      <c r="H756" s="105"/>
    </row>
    <row r="761" spans="1:8" ht="22.5" customHeight="1">
      <c r="A761" s="1" t="s">
        <v>0</v>
      </c>
      <c r="F761" s="113" t="s">
        <v>89</v>
      </c>
      <c r="G761" s="113"/>
      <c r="H761" s="113"/>
    </row>
    <row r="762" ht="22.5" customHeight="1">
      <c r="A762" s="1" t="s">
        <v>1</v>
      </c>
    </row>
    <row r="763" spans="1:8" ht="22.5" customHeight="1">
      <c r="A763" s="4" t="s">
        <v>2</v>
      </c>
      <c r="E763" s="5" t="s">
        <v>3</v>
      </c>
      <c r="F763" s="114" t="s">
        <v>121</v>
      </c>
      <c r="G763" s="114"/>
      <c r="H763" s="114"/>
    </row>
    <row r="764" spans="1:8" ht="22.5" customHeight="1">
      <c r="A764" s="106" t="s">
        <v>4</v>
      </c>
      <c r="B764" s="107"/>
      <c r="C764" s="107"/>
      <c r="D764" s="110"/>
      <c r="E764" s="115" t="s">
        <v>5</v>
      </c>
      <c r="F764" s="108" t="s">
        <v>6</v>
      </c>
      <c r="G764" s="107" t="s">
        <v>7</v>
      </c>
      <c r="H764" s="110"/>
    </row>
    <row r="765" spans="1:8" ht="22.5" customHeight="1">
      <c r="A765" s="111" t="s">
        <v>8</v>
      </c>
      <c r="B765" s="112"/>
      <c r="C765" s="117" t="s">
        <v>9</v>
      </c>
      <c r="D765" s="112"/>
      <c r="E765" s="116"/>
      <c r="F765" s="109"/>
      <c r="G765" s="117" t="s">
        <v>9</v>
      </c>
      <c r="H765" s="112"/>
    </row>
    <row r="766" spans="1:8" ht="22.5" customHeight="1">
      <c r="A766" s="6"/>
      <c r="B766" s="7"/>
      <c r="C766" s="6">
        <v>22547866</v>
      </c>
      <c r="D766" s="7">
        <v>96</v>
      </c>
      <c r="E766" s="8" t="s">
        <v>10</v>
      </c>
      <c r="F766" s="9"/>
      <c r="G766" s="6">
        <v>29302848</v>
      </c>
      <c r="H766" s="7">
        <v>10</v>
      </c>
    </row>
    <row r="767" spans="1:8" ht="22.5" customHeight="1">
      <c r="A767" s="10"/>
      <c r="B767" s="11"/>
      <c r="C767" s="10"/>
      <c r="D767" s="11"/>
      <c r="E767" s="12" t="s">
        <v>11</v>
      </c>
      <c r="F767" s="13"/>
      <c r="G767" s="10"/>
      <c r="H767" s="11"/>
    </row>
    <row r="768" spans="1:8" ht="22.5" customHeight="1">
      <c r="A768" s="10">
        <v>116500</v>
      </c>
      <c r="B768" s="11" t="s">
        <v>12</v>
      </c>
      <c r="C768" s="10">
        <v>96317</v>
      </c>
      <c r="D768" s="11">
        <v>42</v>
      </c>
      <c r="E768" s="14" t="s">
        <v>13</v>
      </c>
      <c r="F768" s="13">
        <v>411000</v>
      </c>
      <c r="G768" s="10">
        <v>1935</v>
      </c>
      <c r="H768" s="11">
        <v>68</v>
      </c>
    </row>
    <row r="769" spans="1:8" ht="22.5" customHeight="1">
      <c r="A769" s="62">
        <v>155000</v>
      </c>
      <c r="B769" s="63" t="s">
        <v>12</v>
      </c>
      <c r="C769" s="62">
        <v>3651</v>
      </c>
      <c r="D769" s="63" t="s">
        <v>12</v>
      </c>
      <c r="E769" s="64" t="s">
        <v>14</v>
      </c>
      <c r="F769" s="65">
        <v>412000</v>
      </c>
      <c r="G769" s="62">
        <v>60</v>
      </c>
      <c r="H769" s="63" t="s">
        <v>12</v>
      </c>
    </row>
    <row r="770" spans="1:8" ht="22.5" customHeight="1">
      <c r="A770" s="10">
        <v>175000</v>
      </c>
      <c r="B770" s="11" t="s">
        <v>12</v>
      </c>
      <c r="C770" s="10">
        <v>283677</v>
      </c>
      <c r="D770" s="11">
        <v>49</v>
      </c>
      <c r="E770" s="14" t="s">
        <v>15</v>
      </c>
      <c r="F770" s="13">
        <v>413000</v>
      </c>
      <c r="G770" s="10">
        <v>73116</v>
      </c>
      <c r="H770" s="11">
        <v>41</v>
      </c>
    </row>
    <row r="771" spans="1:8" ht="22.5" customHeight="1">
      <c r="A771" s="10">
        <v>146000</v>
      </c>
      <c r="B771" s="11" t="s">
        <v>12</v>
      </c>
      <c r="C771" s="10">
        <v>246760</v>
      </c>
      <c r="D771" s="11" t="s">
        <v>12</v>
      </c>
      <c r="E771" s="14" t="s">
        <v>16</v>
      </c>
      <c r="F771" s="13">
        <v>414000</v>
      </c>
      <c r="G771" s="10">
        <v>11240</v>
      </c>
      <c r="H771" s="11" t="s">
        <v>12</v>
      </c>
    </row>
    <row r="772" spans="1:8" ht="22.5" customHeight="1">
      <c r="A772" s="10">
        <v>30000</v>
      </c>
      <c r="B772" s="11" t="s">
        <v>12</v>
      </c>
      <c r="C772" s="10">
        <v>23800</v>
      </c>
      <c r="D772" s="11" t="s">
        <v>12</v>
      </c>
      <c r="E772" s="14" t="s">
        <v>17</v>
      </c>
      <c r="F772" s="13">
        <v>415000</v>
      </c>
      <c r="G772" s="10">
        <v>18500</v>
      </c>
      <c r="H772" s="11" t="s">
        <v>12</v>
      </c>
    </row>
    <row r="773" spans="1:8" ht="22.5" customHeight="1">
      <c r="A773" s="62">
        <v>12619500</v>
      </c>
      <c r="B773" s="63" t="s">
        <v>12</v>
      </c>
      <c r="C773" s="62">
        <v>10974257</v>
      </c>
      <c r="D773" s="63">
        <v>54</v>
      </c>
      <c r="E773" s="64" t="s">
        <v>19</v>
      </c>
      <c r="F773" s="65">
        <v>420000</v>
      </c>
      <c r="G773" s="62">
        <v>1495576</v>
      </c>
      <c r="H773" s="63">
        <v>47</v>
      </c>
    </row>
    <row r="774" spans="1:8" ht="22.5" customHeight="1">
      <c r="A774" s="10">
        <v>6600000</v>
      </c>
      <c r="B774" s="11" t="s">
        <v>12</v>
      </c>
      <c r="C774" s="10">
        <v>7094425</v>
      </c>
      <c r="D774" s="11" t="s">
        <v>12</v>
      </c>
      <c r="E774" s="14" t="s">
        <v>20</v>
      </c>
      <c r="F774" s="13">
        <v>431002</v>
      </c>
      <c r="G774" s="10">
        <v>0</v>
      </c>
      <c r="H774" s="11" t="s">
        <v>12</v>
      </c>
    </row>
    <row r="775" spans="1:8" ht="22.5" customHeight="1">
      <c r="A775" s="10">
        <v>0</v>
      </c>
      <c r="B775" s="11" t="s">
        <v>12</v>
      </c>
      <c r="C775" s="10">
        <v>6716400</v>
      </c>
      <c r="D775" s="11" t="s">
        <v>12</v>
      </c>
      <c r="E775" s="14" t="s">
        <v>21</v>
      </c>
      <c r="F775" s="13">
        <v>441000</v>
      </c>
      <c r="G775" s="10">
        <v>0</v>
      </c>
      <c r="H775" s="11" t="s">
        <v>12</v>
      </c>
    </row>
    <row r="776" spans="1:8" ht="22.5" customHeight="1">
      <c r="A776" s="10">
        <v>0</v>
      </c>
      <c r="B776" s="11" t="s">
        <v>12</v>
      </c>
      <c r="C776" s="10">
        <v>768000</v>
      </c>
      <c r="D776" s="11" t="s">
        <v>12</v>
      </c>
      <c r="E776" s="14" t="s">
        <v>22</v>
      </c>
      <c r="F776" s="13">
        <v>441000</v>
      </c>
      <c r="G776" s="10">
        <v>0</v>
      </c>
      <c r="H776" s="11" t="s">
        <v>12</v>
      </c>
    </row>
    <row r="777" spans="1:8" ht="22.5" customHeight="1">
      <c r="A777" s="10">
        <v>0</v>
      </c>
      <c r="B777" s="11" t="s">
        <v>12</v>
      </c>
      <c r="C777" s="10">
        <v>28000</v>
      </c>
      <c r="D777" s="11" t="s">
        <v>12</v>
      </c>
      <c r="E777" s="68" t="s">
        <v>78</v>
      </c>
      <c r="F777" s="13">
        <v>441000</v>
      </c>
      <c r="G777" s="10">
        <v>28000</v>
      </c>
      <c r="H777" s="11" t="s">
        <v>12</v>
      </c>
    </row>
    <row r="778" spans="1:8" ht="22.5" customHeight="1">
      <c r="A778" s="10">
        <v>0</v>
      </c>
      <c r="B778" s="11" t="s">
        <v>12</v>
      </c>
      <c r="C778" s="10">
        <v>254340</v>
      </c>
      <c r="D778" s="11" t="s">
        <v>12</v>
      </c>
      <c r="E778" s="14" t="s">
        <v>23</v>
      </c>
      <c r="F778" s="13">
        <v>441000</v>
      </c>
      <c r="G778" s="10">
        <v>0</v>
      </c>
      <c r="H778" s="11" t="s">
        <v>12</v>
      </c>
    </row>
    <row r="779" spans="1:8" ht="22.5" customHeight="1">
      <c r="A779" s="10">
        <v>0</v>
      </c>
      <c r="B779" s="11" t="s">
        <v>12</v>
      </c>
      <c r="C779" s="10">
        <v>0</v>
      </c>
      <c r="D779" s="11" t="s">
        <v>12</v>
      </c>
      <c r="E779" s="14" t="s">
        <v>87</v>
      </c>
      <c r="F779" s="13">
        <v>441000</v>
      </c>
      <c r="G779" s="10">
        <v>0</v>
      </c>
      <c r="H779" s="11" t="s">
        <v>12</v>
      </c>
    </row>
    <row r="780" spans="1:8" ht="22.5" customHeight="1">
      <c r="A780" s="10">
        <v>0</v>
      </c>
      <c r="B780" s="11" t="s">
        <v>12</v>
      </c>
      <c r="C780" s="10">
        <v>0</v>
      </c>
      <c r="D780" s="11" t="s">
        <v>12</v>
      </c>
      <c r="E780" s="68" t="s">
        <v>79</v>
      </c>
      <c r="F780" s="13">
        <v>441000</v>
      </c>
      <c r="G780" s="10">
        <v>0</v>
      </c>
      <c r="H780" s="11" t="s">
        <v>12</v>
      </c>
    </row>
    <row r="781" spans="1:8" ht="22.5" customHeight="1">
      <c r="A781" s="10">
        <v>0</v>
      </c>
      <c r="B781" s="11" t="s">
        <v>12</v>
      </c>
      <c r="C781" s="10">
        <v>0</v>
      </c>
      <c r="D781" s="11" t="s">
        <v>12</v>
      </c>
      <c r="E781" s="14" t="s">
        <v>82</v>
      </c>
      <c r="F781" s="13">
        <v>441000</v>
      </c>
      <c r="G781" s="10">
        <v>0</v>
      </c>
      <c r="H781" s="11" t="s">
        <v>12</v>
      </c>
    </row>
    <row r="782" spans="1:8" ht="22.5" customHeight="1">
      <c r="A782" s="10"/>
      <c r="B782" s="11"/>
      <c r="C782" s="10"/>
      <c r="D782" s="11"/>
      <c r="E782" s="14"/>
      <c r="F782" s="13"/>
      <c r="G782" s="10"/>
      <c r="H782" s="11"/>
    </row>
    <row r="783" spans="1:8" ht="22.5" customHeight="1" thickBot="1">
      <c r="A783" s="15">
        <f>INT(SUM(A768:A782)+SUM(B768:B782)/100)</f>
        <v>19842000</v>
      </c>
      <c r="B783" s="16" t="s">
        <v>12</v>
      </c>
      <c r="C783" s="15">
        <f>INT(SUM(C768:C782)+SUM(D768:D782)/100)</f>
        <v>26489628</v>
      </c>
      <c r="D783" s="16">
        <f>MOD(SUM(D768:D782),100)</f>
        <v>45</v>
      </c>
      <c r="E783" s="17"/>
      <c r="F783" s="18"/>
      <c r="G783" s="15">
        <f>INT(SUM(G768:G782)+SUM(H768:H782)/100)</f>
        <v>1628428</v>
      </c>
      <c r="H783" s="16">
        <f>MOD(SUM(H768:H782),100)</f>
        <v>56</v>
      </c>
    </row>
    <row r="784" spans="1:8" ht="22.5" customHeight="1" thickTop="1">
      <c r="A784" s="19"/>
      <c r="B784" s="20"/>
      <c r="C784" s="10"/>
      <c r="D784" s="11"/>
      <c r="E784" s="14"/>
      <c r="F784" s="21"/>
      <c r="G784" s="10"/>
      <c r="H784" s="11"/>
    </row>
    <row r="785" spans="1:8" ht="22.5" customHeight="1">
      <c r="A785" s="19"/>
      <c r="B785" s="20"/>
      <c r="C785" s="10">
        <v>0</v>
      </c>
      <c r="D785" s="11" t="s">
        <v>12</v>
      </c>
      <c r="E785" s="14" t="s">
        <v>61</v>
      </c>
      <c r="F785" s="22">
        <v>110601</v>
      </c>
      <c r="G785" s="10">
        <v>0</v>
      </c>
      <c r="H785" s="11" t="s">
        <v>12</v>
      </c>
    </row>
    <row r="786" spans="1:8" ht="22.5" customHeight="1">
      <c r="A786" s="19"/>
      <c r="B786" s="20"/>
      <c r="C786" s="10">
        <v>2633</v>
      </c>
      <c r="D786" s="11">
        <v>59</v>
      </c>
      <c r="E786" s="14" t="s">
        <v>25</v>
      </c>
      <c r="F786" s="22">
        <v>110602</v>
      </c>
      <c r="G786" s="10">
        <v>22</v>
      </c>
      <c r="H786" s="11">
        <v>33</v>
      </c>
    </row>
    <row r="787" spans="1:8" ht="22.5" customHeight="1">
      <c r="A787" s="19"/>
      <c r="B787" s="20"/>
      <c r="C787" s="10">
        <v>453139</v>
      </c>
      <c r="D787" s="11" t="s">
        <v>12</v>
      </c>
      <c r="E787" s="14" t="s">
        <v>26</v>
      </c>
      <c r="F787" s="22">
        <v>110605</v>
      </c>
      <c r="G787" s="10">
        <v>43680</v>
      </c>
      <c r="H787" s="11" t="s">
        <v>12</v>
      </c>
    </row>
    <row r="788" spans="1:8" ht="22.5" customHeight="1">
      <c r="A788" s="19"/>
      <c r="B788" s="20"/>
      <c r="C788" s="10">
        <v>42982</v>
      </c>
      <c r="D788" s="11">
        <v>51</v>
      </c>
      <c r="E788" s="14" t="s">
        <v>29</v>
      </c>
      <c r="F788" s="21">
        <v>230100</v>
      </c>
      <c r="G788" s="10">
        <v>3670</v>
      </c>
      <c r="H788" s="11">
        <v>58</v>
      </c>
    </row>
    <row r="789" spans="1:8" ht="22.5" customHeight="1">
      <c r="A789" s="19"/>
      <c r="B789" s="20"/>
      <c r="C789" s="10">
        <v>89176</v>
      </c>
      <c r="D789" s="11">
        <v>65</v>
      </c>
      <c r="E789" s="14" t="s">
        <v>30</v>
      </c>
      <c r="F789" s="21">
        <v>230199</v>
      </c>
      <c r="G789" s="10">
        <v>4309</v>
      </c>
      <c r="H789" s="11" t="s">
        <v>12</v>
      </c>
    </row>
    <row r="790" spans="1:8" ht="22.5" customHeight="1">
      <c r="A790" s="19"/>
      <c r="B790" s="20"/>
      <c r="C790" s="10">
        <v>1370</v>
      </c>
      <c r="D790" s="11">
        <v>60</v>
      </c>
      <c r="E790" s="14" t="s">
        <v>27</v>
      </c>
      <c r="F790" s="21">
        <v>300000</v>
      </c>
      <c r="G790" s="10">
        <v>0</v>
      </c>
      <c r="H790" s="11" t="s">
        <v>12</v>
      </c>
    </row>
    <row r="791" spans="1:8" ht="22.5" customHeight="1">
      <c r="A791" s="19"/>
      <c r="B791" s="20"/>
      <c r="C791" s="23">
        <v>456</v>
      </c>
      <c r="D791" s="24">
        <v>87</v>
      </c>
      <c r="E791" s="14" t="s">
        <v>104</v>
      </c>
      <c r="F791" s="22">
        <v>320000</v>
      </c>
      <c r="G791" s="23">
        <v>0</v>
      </c>
      <c r="H791" s="24" t="s">
        <v>12</v>
      </c>
    </row>
    <row r="792" spans="1:8" ht="22.5" customHeight="1" thickBot="1">
      <c r="A792" s="25"/>
      <c r="B792" s="26"/>
      <c r="C792" s="27">
        <f>INT(SUM(C785:C791)+SUM(D785:D791)/100)</f>
        <v>589759</v>
      </c>
      <c r="D792" s="28">
        <f>MOD(SUM(D785:D791),100)</f>
        <v>22</v>
      </c>
      <c r="E792" s="17"/>
      <c r="F792" s="18"/>
      <c r="G792" s="27">
        <f>INT(SUM(G785:G791)+SUM(H785:H791)/100)</f>
        <v>51681</v>
      </c>
      <c r="H792" s="28">
        <f>MOD(SUM(H785:H791),100)</f>
        <v>91</v>
      </c>
    </row>
    <row r="793" spans="1:8" ht="22.5" customHeight="1" thickBot="1" thickTop="1">
      <c r="A793" s="25"/>
      <c r="B793" s="26"/>
      <c r="C793" s="29">
        <f>INT(SUM(C783+C792)+SUM(D783+D792)/100)</f>
        <v>27079387</v>
      </c>
      <c r="D793" s="30">
        <f>MOD(SUM(D783+D792),100)</f>
        <v>67</v>
      </c>
      <c r="E793" s="31" t="s">
        <v>31</v>
      </c>
      <c r="F793" s="31"/>
      <c r="G793" s="29">
        <f>INT(SUM(G783+G792)+SUM(H783+H792)/100)</f>
        <v>1680110</v>
      </c>
      <c r="H793" s="30">
        <f>MOD(SUM(H783+H792),100)</f>
        <v>47</v>
      </c>
    </row>
    <row r="794" spans="1:8" ht="22.5" customHeight="1" thickTop="1">
      <c r="A794" s="25"/>
      <c r="B794" s="26"/>
      <c r="C794" s="32"/>
      <c r="D794" s="33"/>
      <c r="E794" s="34"/>
      <c r="F794" s="34"/>
      <c r="G794" s="32"/>
      <c r="H794" s="33"/>
    </row>
    <row r="795" spans="1:8" ht="22.5" customHeight="1">
      <c r="A795" s="25"/>
      <c r="B795" s="26"/>
      <c r="C795" s="32"/>
      <c r="D795" s="33"/>
      <c r="E795" s="34"/>
      <c r="F795" s="34"/>
      <c r="G795" s="32"/>
      <c r="H795" s="33"/>
    </row>
    <row r="796" spans="1:8" ht="22.5" customHeight="1">
      <c r="A796" s="25"/>
      <c r="B796" s="26"/>
      <c r="C796" s="32"/>
      <c r="D796" s="33"/>
      <c r="E796" s="34"/>
      <c r="F796" s="34"/>
      <c r="G796" s="32"/>
      <c r="H796" s="33"/>
    </row>
    <row r="797" spans="1:8" ht="22.5" customHeight="1">
      <c r="A797" s="25"/>
      <c r="B797" s="26"/>
      <c r="C797" s="32"/>
      <c r="D797" s="33"/>
      <c r="E797" s="34"/>
      <c r="F797" s="34"/>
      <c r="G797" s="32"/>
      <c r="H797" s="33"/>
    </row>
    <row r="798" spans="1:8" ht="22.5" customHeight="1">
      <c r="A798" s="25"/>
      <c r="B798" s="26"/>
      <c r="C798" s="32"/>
      <c r="D798" s="33"/>
      <c r="E798" s="34"/>
      <c r="F798" s="34"/>
      <c r="G798" s="32"/>
      <c r="H798" s="33"/>
    </row>
    <row r="799" spans="1:8" ht="22.5" customHeight="1">
      <c r="A799" s="106" t="s">
        <v>4</v>
      </c>
      <c r="B799" s="107"/>
      <c r="C799" s="107"/>
      <c r="D799" s="107"/>
      <c r="E799" s="108" t="s">
        <v>5</v>
      </c>
      <c r="F799" s="108" t="s">
        <v>6</v>
      </c>
      <c r="G799" s="106" t="s">
        <v>7</v>
      </c>
      <c r="H799" s="110"/>
    </row>
    <row r="800" spans="1:8" ht="22.5" customHeight="1">
      <c r="A800" s="111" t="s">
        <v>8</v>
      </c>
      <c r="B800" s="112"/>
      <c r="C800" s="111" t="s">
        <v>9</v>
      </c>
      <c r="D800" s="112"/>
      <c r="E800" s="109"/>
      <c r="F800" s="109"/>
      <c r="G800" s="111" t="s">
        <v>9</v>
      </c>
      <c r="H800" s="112"/>
    </row>
    <row r="801" spans="1:8" ht="22.5" customHeight="1">
      <c r="A801" s="6"/>
      <c r="B801" s="7"/>
      <c r="C801" s="6"/>
      <c r="D801" s="7"/>
      <c r="E801" s="35" t="s">
        <v>32</v>
      </c>
      <c r="F801" s="36"/>
      <c r="G801" s="6"/>
      <c r="H801" s="7"/>
    </row>
    <row r="802" spans="1:8" ht="22.5" customHeight="1">
      <c r="A802" s="10">
        <f>1229500-60000-10000-10000-35000-20000-50000-48500-10000-3000-8700</f>
        <v>974300</v>
      </c>
      <c r="B802" s="11" t="s">
        <v>12</v>
      </c>
      <c r="C802" s="10">
        <v>618608</v>
      </c>
      <c r="D802" s="11" t="s">
        <v>12</v>
      </c>
      <c r="E802" s="14" t="s">
        <v>33</v>
      </c>
      <c r="F802" s="22">
        <v>510000</v>
      </c>
      <c r="G802" s="10">
        <v>17988</v>
      </c>
      <c r="H802" s="11" t="s">
        <v>12</v>
      </c>
    </row>
    <row r="803" spans="1:8" ht="22.5" customHeight="1">
      <c r="A803" s="10">
        <v>0</v>
      </c>
      <c r="B803" s="11" t="s">
        <v>12</v>
      </c>
      <c r="C803" s="10">
        <v>6168690</v>
      </c>
      <c r="D803" s="11" t="s">
        <v>12</v>
      </c>
      <c r="E803" s="14" t="s">
        <v>34</v>
      </c>
      <c r="F803" s="22">
        <v>510000</v>
      </c>
      <c r="G803" s="10">
        <v>608750</v>
      </c>
      <c r="H803" s="11" t="s">
        <v>12</v>
      </c>
    </row>
    <row r="804" spans="1:8" ht="22.5" customHeight="1">
      <c r="A804" s="10">
        <v>2052720</v>
      </c>
      <c r="B804" s="11" t="s">
        <v>12</v>
      </c>
      <c r="C804" s="10">
        <v>1710600</v>
      </c>
      <c r="D804" s="11" t="s">
        <v>12</v>
      </c>
      <c r="E804" s="14" t="s">
        <v>35</v>
      </c>
      <c r="F804" s="21">
        <v>521000</v>
      </c>
      <c r="G804" s="10">
        <v>171060</v>
      </c>
      <c r="H804" s="11" t="s">
        <v>12</v>
      </c>
    </row>
    <row r="805" spans="1:8" ht="22.5" customHeight="1">
      <c r="A805" s="10">
        <f>1530240+318480+151200+750480+97200+63000+453360+41040+63000</f>
        <v>3468000</v>
      </c>
      <c r="B805" s="11" t="s">
        <v>12</v>
      </c>
      <c r="C805" s="10">
        <v>3111555</v>
      </c>
      <c r="D805" s="11" t="s">
        <v>12</v>
      </c>
      <c r="E805" s="14" t="s">
        <v>36</v>
      </c>
      <c r="F805" s="21">
        <v>522000</v>
      </c>
      <c r="G805" s="10">
        <v>94249</v>
      </c>
      <c r="H805" s="11" t="s">
        <v>12</v>
      </c>
    </row>
    <row r="806" spans="1:8" ht="22.5" customHeight="1">
      <c r="A806" s="10">
        <f>171720+20280</f>
        <v>192000</v>
      </c>
      <c r="B806" s="11" t="s">
        <v>12</v>
      </c>
      <c r="C806" s="10">
        <v>150000</v>
      </c>
      <c r="D806" s="11" t="s">
        <v>12</v>
      </c>
      <c r="E806" s="14" t="s">
        <v>37</v>
      </c>
      <c r="F806" s="21">
        <v>522000</v>
      </c>
      <c r="G806" s="10">
        <v>15000</v>
      </c>
      <c r="H806" s="11" t="s">
        <v>12</v>
      </c>
    </row>
    <row r="807" spans="1:8" ht="22.5" customHeight="1">
      <c r="A807" s="10">
        <f>454000+207080+218640+36480+144720+671760+300240</f>
        <v>2032920</v>
      </c>
      <c r="B807" s="11" t="s">
        <v>12</v>
      </c>
      <c r="C807" s="10">
        <v>1304300</v>
      </c>
      <c r="D807" s="11" t="s">
        <v>12</v>
      </c>
      <c r="E807" s="14" t="s">
        <v>38</v>
      </c>
      <c r="F807" s="21">
        <v>522000</v>
      </c>
      <c r="G807" s="10">
        <v>133130</v>
      </c>
      <c r="H807" s="11" t="s">
        <v>12</v>
      </c>
    </row>
    <row r="808" spans="1:8" ht="22.5" customHeight="1">
      <c r="A808" s="10">
        <v>0</v>
      </c>
      <c r="B808" s="11" t="s">
        <v>12</v>
      </c>
      <c r="C808" s="10">
        <v>270000</v>
      </c>
      <c r="D808" s="11" t="s">
        <v>12</v>
      </c>
      <c r="E808" s="14" t="s">
        <v>39</v>
      </c>
      <c r="F808" s="21">
        <v>522000</v>
      </c>
      <c r="G808" s="10">
        <v>27000</v>
      </c>
      <c r="H808" s="11" t="s">
        <v>12</v>
      </c>
    </row>
    <row r="809" spans="1:8" ht="22.5" customHeight="1">
      <c r="A809" s="10">
        <f>387300+214300+60000+86300+20000-800</f>
        <v>767100</v>
      </c>
      <c r="B809" s="11" t="s">
        <v>12</v>
      </c>
      <c r="C809" s="10">
        <v>300780</v>
      </c>
      <c r="D809" s="11" t="s">
        <v>12</v>
      </c>
      <c r="E809" s="14" t="s">
        <v>40</v>
      </c>
      <c r="F809" s="21">
        <v>531000</v>
      </c>
      <c r="G809" s="10">
        <v>41787</v>
      </c>
      <c r="H809" s="11" t="s">
        <v>12</v>
      </c>
    </row>
    <row r="810" spans="1:8" ht="22.5" customHeight="1">
      <c r="A810" s="10">
        <f>693000+585800+706000+200000+55000+63000+130000+460000+530000+350000+20000+60000+10000+10000+20000+50000+48500+10000-14000-7200-10000-70000-60000-6000</f>
        <v>3834100</v>
      </c>
      <c r="B810" s="11" t="s">
        <v>12</v>
      </c>
      <c r="C810" s="10">
        <v>2120193</v>
      </c>
      <c r="D810" s="11">
        <v>80</v>
      </c>
      <c r="E810" s="14" t="s">
        <v>41</v>
      </c>
      <c r="F810" s="21">
        <v>532000</v>
      </c>
      <c r="G810" s="10">
        <v>188456</v>
      </c>
      <c r="H810" s="11">
        <v>25</v>
      </c>
    </row>
    <row r="811" spans="1:8" ht="22.5" customHeight="1">
      <c r="A811" s="10">
        <v>0</v>
      </c>
      <c r="B811" s="11" t="s">
        <v>12</v>
      </c>
      <c r="C811" s="10">
        <v>28000</v>
      </c>
      <c r="D811" s="11" t="s">
        <v>12</v>
      </c>
      <c r="E811" s="14" t="s">
        <v>81</v>
      </c>
      <c r="F811" s="21">
        <v>532000</v>
      </c>
      <c r="G811" s="10">
        <v>28000</v>
      </c>
      <c r="H811" s="11" t="s">
        <v>12</v>
      </c>
    </row>
    <row r="812" spans="1:8" ht="22.5" customHeight="1">
      <c r="A812" s="10">
        <f>655000+82000+840000+20000+380000+70000+10000</f>
        <v>2057000</v>
      </c>
      <c r="B812" s="11" t="s">
        <v>12</v>
      </c>
      <c r="C812" s="10">
        <v>1063867</v>
      </c>
      <c r="D812" s="11">
        <v>45</v>
      </c>
      <c r="E812" s="14" t="s">
        <v>42</v>
      </c>
      <c r="F812" s="21">
        <v>533000</v>
      </c>
      <c r="G812" s="10">
        <v>30790</v>
      </c>
      <c r="H812" s="11" t="s">
        <v>12</v>
      </c>
    </row>
    <row r="813" spans="1:8" ht="22.5" customHeight="1">
      <c r="A813" s="10">
        <v>0</v>
      </c>
      <c r="B813" s="11" t="s">
        <v>12</v>
      </c>
      <c r="C813" s="10">
        <v>0</v>
      </c>
      <c r="D813" s="11" t="s">
        <v>12</v>
      </c>
      <c r="E813" s="14" t="s">
        <v>43</v>
      </c>
      <c r="F813" s="21">
        <v>533000</v>
      </c>
      <c r="G813" s="10">
        <v>0</v>
      </c>
      <c r="H813" s="11" t="s">
        <v>12</v>
      </c>
    </row>
    <row r="814" spans="1:8" ht="22.5" customHeight="1">
      <c r="A814" s="10">
        <v>219000</v>
      </c>
      <c r="B814" s="38" t="s">
        <v>12</v>
      </c>
      <c r="C814" s="10">
        <v>138617</v>
      </c>
      <c r="D814" s="11">
        <v>12</v>
      </c>
      <c r="E814" s="14" t="s">
        <v>44</v>
      </c>
      <c r="F814" s="21">
        <v>534000</v>
      </c>
      <c r="G814" s="10">
        <v>18843</v>
      </c>
      <c r="H814" s="11">
        <v>66</v>
      </c>
    </row>
    <row r="815" spans="1:8" ht="22.5" customHeight="1">
      <c r="A815" s="10">
        <f>124000+32200+10100+100860+47000+3000+7200+8700+800+10000+6000</f>
        <v>349860</v>
      </c>
      <c r="B815" s="20" t="s">
        <v>12</v>
      </c>
      <c r="C815" s="10">
        <v>171310</v>
      </c>
      <c r="D815" s="11" t="s">
        <v>12</v>
      </c>
      <c r="E815" s="14" t="s">
        <v>46</v>
      </c>
      <c r="F815" s="21">
        <v>541000</v>
      </c>
      <c r="G815" s="10">
        <v>0</v>
      </c>
      <c r="H815" s="11" t="s">
        <v>12</v>
      </c>
    </row>
    <row r="816" spans="1:8" ht="22.5" customHeight="1">
      <c r="A816" s="10">
        <v>0</v>
      </c>
      <c r="B816" s="20" t="s">
        <v>12</v>
      </c>
      <c r="C816" s="10">
        <v>0</v>
      </c>
      <c r="D816" s="11" t="s">
        <v>12</v>
      </c>
      <c r="E816" s="14" t="s">
        <v>80</v>
      </c>
      <c r="F816" s="21">
        <v>541000</v>
      </c>
      <c r="G816" s="10">
        <v>0</v>
      </c>
      <c r="H816" s="11" t="s">
        <v>12</v>
      </c>
    </row>
    <row r="817" spans="1:8" ht="22.5" customHeight="1">
      <c r="A817" s="10">
        <f>1607500-47000+14000</f>
        <v>1574500</v>
      </c>
      <c r="B817" s="20" t="s">
        <v>12</v>
      </c>
      <c r="C817" s="10">
        <v>125000</v>
      </c>
      <c r="D817" s="11" t="s">
        <v>12</v>
      </c>
      <c r="E817" s="14" t="s">
        <v>47</v>
      </c>
      <c r="F817" s="21">
        <v>542000</v>
      </c>
      <c r="G817" s="10">
        <v>0</v>
      </c>
      <c r="H817" s="11" t="s">
        <v>12</v>
      </c>
    </row>
    <row r="818" spans="1:8" ht="22.5" customHeight="1">
      <c r="A818" s="10">
        <f>30000+100000+60000</f>
        <v>190000</v>
      </c>
      <c r="B818" s="20" t="s">
        <v>12</v>
      </c>
      <c r="C818" s="10">
        <v>0</v>
      </c>
      <c r="D818" s="11" t="s">
        <v>12</v>
      </c>
      <c r="E818" s="14" t="s">
        <v>48</v>
      </c>
      <c r="F818" s="21">
        <v>550000</v>
      </c>
      <c r="G818" s="10">
        <v>0</v>
      </c>
      <c r="H818" s="11" t="s">
        <v>12</v>
      </c>
    </row>
    <row r="819" spans="1:8" ht="22.5" customHeight="1">
      <c r="A819" s="10">
        <f>30000+1660000+70000+200000+55500+10000+35000+70000</f>
        <v>2130500</v>
      </c>
      <c r="B819" s="20" t="s">
        <v>12</v>
      </c>
      <c r="C819" s="10">
        <v>1747000</v>
      </c>
      <c r="D819" s="11" t="s">
        <v>12</v>
      </c>
      <c r="E819" s="14" t="s">
        <v>45</v>
      </c>
      <c r="F819" s="21">
        <v>560000</v>
      </c>
      <c r="G819" s="10">
        <v>60000</v>
      </c>
      <c r="H819" s="11" t="s">
        <v>12</v>
      </c>
    </row>
    <row r="820" spans="1:8" ht="22.5" customHeight="1">
      <c r="A820" s="23">
        <v>0</v>
      </c>
      <c r="B820" s="20" t="s">
        <v>12</v>
      </c>
      <c r="C820" s="23">
        <v>0</v>
      </c>
      <c r="D820" s="24" t="s">
        <v>12</v>
      </c>
      <c r="E820" s="14" t="s">
        <v>85</v>
      </c>
      <c r="F820" s="21">
        <v>560000</v>
      </c>
      <c r="G820" s="23">
        <v>0</v>
      </c>
      <c r="H820" s="24" t="s">
        <v>12</v>
      </c>
    </row>
    <row r="821" spans="1:8" ht="22.5" customHeight="1" thickBot="1">
      <c r="A821" s="15">
        <f>INT(SUM(A801:A820)+SUM(B801:B820)/100)</f>
        <v>19842000</v>
      </c>
      <c r="B821" s="16" t="s">
        <v>12</v>
      </c>
      <c r="C821" s="27">
        <f>INT(SUM(C801:C820)+SUM(D801:D820)/100)</f>
        <v>19028521</v>
      </c>
      <c r="D821" s="28">
        <f>MOD(SUM(D801:D820),100)</f>
        <v>37</v>
      </c>
      <c r="E821" s="17"/>
      <c r="F821" s="18"/>
      <c r="G821" s="27">
        <f>INT(SUM(G802:G820)+SUM(H802:H820)/100)</f>
        <v>1435053</v>
      </c>
      <c r="H821" s="28">
        <f>MOD(SUM(H801:H820),100)</f>
        <v>91</v>
      </c>
    </row>
    <row r="822" spans="1:8" ht="22.5" customHeight="1" thickTop="1">
      <c r="A822" s="32"/>
      <c r="B822" s="33"/>
      <c r="C822" s="78"/>
      <c r="D822" s="79"/>
      <c r="E822" s="17"/>
      <c r="F822" s="18"/>
      <c r="G822" s="78"/>
      <c r="H822" s="79"/>
    </row>
    <row r="823" spans="1:8" ht="22.5" customHeight="1">
      <c r="A823" s="19"/>
      <c r="B823" s="20"/>
      <c r="C823" s="10">
        <v>0</v>
      </c>
      <c r="D823" s="11" t="s">
        <v>12</v>
      </c>
      <c r="E823" s="14" t="s">
        <v>25</v>
      </c>
      <c r="F823" s="22">
        <v>110602</v>
      </c>
      <c r="G823" s="10">
        <v>0</v>
      </c>
      <c r="H823" s="38" t="s">
        <v>12</v>
      </c>
    </row>
    <row r="824" spans="1:8" ht="22.5" customHeight="1">
      <c r="A824" s="19"/>
      <c r="B824" s="20"/>
      <c r="C824" s="10">
        <v>481143</v>
      </c>
      <c r="D824" s="11" t="s">
        <v>12</v>
      </c>
      <c r="E824" s="14" t="s">
        <v>26</v>
      </c>
      <c r="F824" s="22">
        <v>110605</v>
      </c>
      <c r="G824" s="10">
        <v>43956</v>
      </c>
      <c r="H824" s="11" t="s">
        <v>12</v>
      </c>
    </row>
    <row r="825" spans="1:8" ht="22.5" customHeight="1">
      <c r="A825" s="19"/>
      <c r="B825" s="20"/>
      <c r="C825" s="10">
        <v>398008</v>
      </c>
      <c r="D825" s="11">
        <v>42</v>
      </c>
      <c r="E825" s="14" t="s">
        <v>49</v>
      </c>
      <c r="F825" s="21">
        <v>210402</v>
      </c>
      <c r="G825" s="10">
        <v>0</v>
      </c>
      <c r="H825" s="11" t="s">
        <v>12</v>
      </c>
    </row>
    <row r="826" spans="1:8" ht="22.5" customHeight="1">
      <c r="A826" s="19"/>
      <c r="B826" s="20"/>
      <c r="C826" s="10">
        <v>194785</v>
      </c>
      <c r="D826" s="11">
        <v>62</v>
      </c>
      <c r="E826" s="14" t="s">
        <v>51</v>
      </c>
      <c r="F826" s="21">
        <v>230100</v>
      </c>
      <c r="G826" s="10">
        <v>30456</v>
      </c>
      <c r="H826" s="11">
        <v>44</v>
      </c>
    </row>
    <row r="827" spans="1:8" ht="22.5" customHeight="1">
      <c r="A827" s="19"/>
      <c r="B827" s="20"/>
      <c r="C827" s="23">
        <v>236470</v>
      </c>
      <c r="D827" s="24" t="s">
        <v>12</v>
      </c>
      <c r="E827" s="14" t="s">
        <v>50</v>
      </c>
      <c r="F827" s="21">
        <v>300000</v>
      </c>
      <c r="G827" s="10">
        <v>185166</v>
      </c>
      <c r="H827" s="11" t="s">
        <v>12</v>
      </c>
    </row>
    <row r="828" spans="1:8" ht="22.5" customHeight="1" thickBot="1">
      <c r="A828" s="25"/>
      <c r="B828" s="26"/>
      <c r="C828" s="27">
        <f>INT(SUM(C823:C827)+SUM(D823:D827)/100)</f>
        <v>1310407</v>
      </c>
      <c r="D828" s="28">
        <f>MOD(SUM(D823:D827),100)</f>
        <v>4</v>
      </c>
      <c r="E828" s="18"/>
      <c r="F828" s="18"/>
      <c r="G828" s="15">
        <f>INT(SUM(G823:G827)+SUM(H823:H827)/100)</f>
        <v>259578</v>
      </c>
      <c r="H828" s="16">
        <f>MOD(SUM(H823:H827),100)</f>
        <v>44</v>
      </c>
    </row>
    <row r="829" spans="1:8" ht="22.5" customHeight="1" thickBot="1" thickTop="1">
      <c r="A829" s="25"/>
      <c r="B829" s="26"/>
      <c r="C829" s="39">
        <f>INT(SUM(C821+C828)+SUM(D821+D828)/100)</f>
        <v>20338928</v>
      </c>
      <c r="D829" s="40">
        <f>MOD(SUM(D821+D828),100)</f>
        <v>41</v>
      </c>
      <c r="E829" s="18" t="s">
        <v>52</v>
      </c>
      <c r="F829" s="18"/>
      <c r="G829" s="27">
        <f>INT(SUM(G821+G828)+SUM(H821+H828)/100)</f>
        <v>1694632</v>
      </c>
      <c r="H829" s="28">
        <f>MOD(SUM(H821+H828),100)</f>
        <v>35</v>
      </c>
    </row>
    <row r="830" spans="1:8" ht="22.5" customHeight="1" thickTop="1">
      <c r="A830" s="19"/>
      <c r="B830" s="20"/>
      <c r="C830" s="74">
        <f>INT(SUM(C793-C829)+SUM(D793-D829)/100)</f>
        <v>6740459</v>
      </c>
      <c r="D830" s="75">
        <f>MOD(SUM(D793-D829),100)</f>
        <v>26</v>
      </c>
      <c r="E830" s="41" t="s">
        <v>53</v>
      </c>
      <c r="F830" s="44"/>
      <c r="G830" s="74"/>
      <c r="H830" s="75"/>
    </row>
    <row r="831" spans="1:8" ht="22.5" customHeight="1">
      <c r="A831" s="19"/>
      <c r="B831" s="20"/>
      <c r="C831" s="10"/>
      <c r="D831" s="11"/>
      <c r="E831" s="21" t="s">
        <v>54</v>
      </c>
      <c r="F831" s="21"/>
      <c r="G831" s="10"/>
      <c r="H831" s="11"/>
    </row>
    <row r="832" spans="1:8" ht="22.5" customHeight="1">
      <c r="A832" s="19"/>
      <c r="B832" s="42"/>
      <c r="C832" s="72"/>
      <c r="D832" s="45"/>
      <c r="E832" s="43" t="s">
        <v>55</v>
      </c>
      <c r="F832" s="44"/>
      <c r="G832" s="72">
        <f>INT(SUM(G829-G793)+SUM(H829-H793)/100)</f>
        <v>14521</v>
      </c>
      <c r="H832" s="45">
        <f>MOD(SUM(H829-H793),100)</f>
        <v>88</v>
      </c>
    </row>
    <row r="833" spans="1:8" ht="22.5" customHeight="1" thickBot="1">
      <c r="A833" s="25"/>
      <c r="B833" s="26"/>
      <c r="C833" s="27">
        <f>INT(SUM(C766+C830)+SUM(D766+D830)/100)</f>
        <v>29288326</v>
      </c>
      <c r="D833" s="28">
        <f>MOD(SUM(D766+D830),100)</f>
        <v>22</v>
      </c>
      <c r="E833" s="18" t="s">
        <v>56</v>
      </c>
      <c r="F833" s="31"/>
      <c r="G833" s="27">
        <f>INT(SUM(G766-G832)+SUM(H766-H832)/100)</f>
        <v>29288326</v>
      </c>
      <c r="H833" s="28">
        <f>MOD(SUM(H766-H832),100)</f>
        <v>22</v>
      </c>
    </row>
    <row r="834" spans="1:8" ht="22.5" customHeight="1" thickTop="1">
      <c r="A834" s="25"/>
      <c r="B834" s="26"/>
      <c r="C834" s="32"/>
      <c r="D834" s="33"/>
      <c r="E834" s="34"/>
      <c r="F834" s="34"/>
      <c r="G834" s="32"/>
      <c r="H834" s="33"/>
    </row>
    <row r="835" spans="1:8" ht="22.5" customHeight="1">
      <c r="A835" s="25"/>
      <c r="B835" s="26"/>
      <c r="C835" s="32"/>
      <c r="D835" s="33"/>
      <c r="E835" s="34"/>
      <c r="F835" s="34"/>
      <c r="G835" s="61"/>
      <c r="H835" s="33"/>
    </row>
    <row r="836" spans="1:8" ht="22.5" customHeight="1">
      <c r="A836" s="25"/>
      <c r="B836" s="26"/>
      <c r="C836" s="67" t="s">
        <v>77</v>
      </c>
      <c r="D836" s="33"/>
      <c r="E836" s="70"/>
      <c r="F836" s="34"/>
      <c r="G836" s="61"/>
      <c r="H836" s="33"/>
    </row>
    <row r="837" spans="1:8" ht="22.5" customHeight="1">
      <c r="A837" s="105" t="s">
        <v>57</v>
      </c>
      <c r="B837" s="105"/>
      <c r="C837" s="105"/>
      <c r="D837" s="105"/>
      <c r="E837" s="46" t="s">
        <v>57</v>
      </c>
      <c r="F837" s="105" t="s">
        <v>57</v>
      </c>
      <c r="G837" s="105"/>
      <c r="H837" s="105"/>
    </row>
    <row r="838" spans="1:8" ht="22.5" customHeight="1">
      <c r="A838" s="105" t="s">
        <v>58</v>
      </c>
      <c r="B838" s="105"/>
      <c r="C838" s="105"/>
      <c r="D838" s="105"/>
      <c r="E838" s="46" t="s">
        <v>83</v>
      </c>
      <c r="F838" s="105" t="s">
        <v>73</v>
      </c>
      <c r="G838" s="105"/>
      <c r="H838" s="105"/>
    </row>
    <row r="839" spans="1:8" ht="22.5" customHeight="1">
      <c r="A839" s="105" t="s">
        <v>72</v>
      </c>
      <c r="B839" s="105"/>
      <c r="C839" s="105"/>
      <c r="D839" s="105"/>
      <c r="E839" s="46" t="s">
        <v>60</v>
      </c>
      <c r="F839" s="105" t="s">
        <v>59</v>
      </c>
      <c r="G839" s="105"/>
      <c r="H839" s="105"/>
    </row>
    <row r="845" spans="1:8" ht="22.5" customHeight="1">
      <c r="A845" s="1" t="s">
        <v>0</v>
      </c>
      <c r="F845" s="113" t="s">
        <v>89</v>
      </c>
      <c r="G845" s="113"/>
      <c r="H845" s="113"/>
    </row>
    <row r="846" ht="22.5" customHeight="1">
      <c r="A846" s="1" t="s">
        <v>1</v>
      </c>
    </row>
    <row r="847" spans="1:8" ht="22.5" customHeight="1">
      <c r="A847" s="4" t="s">
        <v>2</v>
      </c>
      <c r="E847" s="5" t="s">
        <v>3</v>
      </c>
      <c r="F847" s="114" t="s">
        <v>124</v>
      </c>
      <c r="G847" s="114"/>
      <c r="H847" s="114"/>
    </row>
    <row r="848" spans="1:8" ht="22.5" customHeight="1">
      <c r="A848" s="106" t="s">
        <v>4</v>
      </c>
      <c r="B848" s="107"/>
      <c r="C848" s="107"/>
      <c r="D848" s="110"/>
      <c r="E848" s="115" t="s">
        <v>5</v>
      </c>
      <c r="F848" s="108" t="s">
        <v>6</v>
      </c>
      <c r="G848" s="107" t="s">
        <v>7</v>
      </c>
      <c r="H848" s="110"/>
    </row>
    <row r="849" spans="1:8" ht="22.5" customHeight="1">
      <c r="A849" s="111" t="s">
        <v>8</v>
      </c>
      <c r="B849" s="112"/>
      <c r="C849" s="117" t="s">
        <v>9</v>
      </c>
      <c r="D849" s="112"/>
      <c r="E849" s="116"/>
      <c r="F849" s="109"/>
      <c r="G849" s="117" t="s">
        <v>9</v>
      </c>
      <c r="H849" s="112"/>
    </row>
    <row r="850" spans="1:8" ht="22.5" customHeight="1">
      <c r="A850" s="6"/>
      <c r="B850" s="7"/>
      <c r="C850" s="6">
        <v>22547866</v>
      </c>
      <c r="D850" s="7">
        <v>96</v>
      </c>
      <c r="E850" s="8" t="s">
        <v>10</v>
      </c>
      <c r="F850" s="9"/>
      <c r="G850" s="6">
        <v>29288326</v>
      </c>
      <c r="H850" s="7">
        <v>22</v>
      </c>
    </row>
    <row r="851" spans="1:8" ht="22.5" customHeight="1">
      <c r="A851" s="10"/>
      <c r="B851" s="11"/>
      <c r="C851" s="10"/>
      <c r="D851" s="11"/>
      <c r="E851" s="12" t="s">
        <v>11</v>
      </c>
      <c r="F851" s="13"/>
      <c r="G851" s="10"/>
      <c r="H851" s="11"/>
    </row>
    <row r="852" spans="1:8" ht="22.5" customHeight="1">
      <c r="A852" s="10">
        <v>116500</v>
      </c>
      <c r="B852" s="11" t="s">
        <v>12</v>
      </c>
      <c r="C852" s="10">
        <v>96901</v>
      </c>
      <c r="D852" s="11">
        <v>56</v>
      </c>
      <c r="E852" s="14" t="s">
        <v>13</v>
      </c>
      <c r="F852" s="13">
        <v>411000</v>
      </c>
      <c r="G852" s="10">
        <v>584</v>
      </c>
      <c r="H852" s="11">
        <v>14</v>
      </c>
    </row>
    <row r="853" spans="1:8" ht="22.5" customHeight="1">
      <c r="A853" s="62">
        <v>155000</v>
      </c>
      <c r="B853" s="63" t="s">
        <v>12</v>
      </c>
      <c r="C853" s="62">
        <v>3651</v>
      </c>
      <c r="D853" s="63" t="s">
        <v>12</v>
      </c>
      <c r="E853" s="64" t="s">
        <v>14</v>
      </c>
      <c r="F853" s="65">
        <v>412000</v>
      </c>
      <c r="G853" s="62">
        <v>0</v>
      </c>
      <c r="H853" s="63" t="s">
        <v>12</v>
      </c>
    </row>
    <row r="854" spans="1:8" ht="22.5" customHeight="1">
      <c r="A854" s="10">
        <v>175000</v>
      </c>
      <c r="B854" s="11" t="s">
        <v>12</v>
      </c>
      <c r="C854" s="10">
        <v>289452</v>
      </c>
      <c r="D854" s="11">
        <v>42</v>
      </c>
      <c r="E854" s="14" t="s">
        <v>15</v>
      </c>
      <c r="F854" s="13">
        <v>413000</v>
      </c>
      <c r="G854" s="10">
        <v>5774</v>
      </c>
      <c r="H854" s="11">
        <v>93</v>
      </c>
    </row>
    <row r="855" spans="1:8" ht="22.5" customHeight="1">
      <c r="A855" s="10">
        <v>146000</v>
      </c>
      <c r="B855" s="11" t="s">
        <v>12</v>
      </c>
      <c r="C855" s="10">
        <v>265080</v>
      </c>
      <c r="D855" s="11" t="s">
        <v>12</v>
      </c>
      <c r="E855" s="14" t="s">
        <v>16</v>
      </c>
      <c r="F855" s="13">
        <v>414000</v>
      </c>
      <c r="G855" s="10">
        <v>18320</v>
      </c>
      <c r="H855" s="11" t="s">
        <v>12</v>
      </c>
    </row>
    <row r="856" spans="1:8" ht="22.5" customHeight="1">
      <c r="A856" s="10">
        <v>30000</v>
      </c>
      <c r="B856" s="11" t="s">
        <v>12</v>
      </c>
      <c r="C856" s="10">
        <v>26200</v>
      </c>
      <c r="D856" s="11" t="s">
        <v>12</v>
      </c>
      <c r="E856" s="14" t="s">
        <v>17</v>
      </c>
      <c r="F856" s="13">
        <v>415000</v>
      </c>
      <c r="G856" s="10">
        <v>2400</v>
      </c>
      <c r="H856" s="11" t="s">
        <v>12</v>
      </c>
    </row>
    <row r="857" spans="1:8" ht="22.5" customHeight="1">
      <c r="A857" s="62">
        <v>12619500</v>
      </c>
      <c r="B857" s="63" t="s">
        <v>12</v>
      </c>
      <c r="C857" s="62">
        <v>11972559</v>
      </c>
      <c r="D857" s="63">
        <v>39</v>
      </c>
      <c r="E857" s="64" t="s">
        <v>19</v>
      </c>
      <c r="F857" s="65">
        <v>420000</v>
      </c>
      <c r="G857" s="62">
        <v>998301</v>
      </c>
      <c r="H857" s="63">
        <v>85</v>
      </c>
    </row>
    <row r="858" spans="1:8" ht="22.5" customHeight="1">
      <c r="A858" s="10">
        <v>6600000</v>
      </c>
      <c r="B858" s="11" t="s">
        <v>12</v>
      </c>
      <c r="C858" s="10">
        <v>7094425</v>
      </c>
      <c r="D858" s="11" t="s">
        <v>12</v>
      </c>
      <c r="E858" s="14" t="s">
        <v>20</v>
      </c>
      <c r="F858" s="13">
        <v>431002</v>
      </c>
      <c r="G858" s="10">
        <v>0</v>
      </c>
      <c r="H858" s="11" t="s">
        <v>12</v>
      </c>
    </row>
    <row r="859" spans="1:8" ht="22.5" customHeight="1">
      <c r="A859" s="10">
        <v>0</v>
      </c>
      <c r="B859" s="11" t="s">
        <v>12</v>
      </c>
      <c r="C859" s="10">
        <v>6716400</v>
      </c>
      <c r="D859" s="11" t="s">
        <v>12</v>
      </c>
      <c r="E859" s="14" t="s">
        <v>21</v>
      </c>
      <c r="F859" s="13">
        <v>441000</v>
      </c>
      <c r="G859" s="10">
        <v>0</v>
      </c>
      <c r="H859" s="11" t="s">
        <v>12</v>
      </c>
    </row>
    <row r="860" spans="1:8" ht="22.5" customHeight="1">
      <c r="A860" s="10">
        <v>0</v>
      </c>
      <c r="B860" s="11" t="s">
        <v>12</v>
      </c>
      <c r="C860" s="10">
        <v>768000</v>
      </c>
      <c r="D860" s="11" t="s">
        <v>12</v>
      </c>
      <c r="E860" s="14" t="s">
        <v>22</v>
      </c>
      <c r="F860" s="13">
        <v>441000</v>
      </c>
      <c r="G860" s="10">
        <v>0</v>
      </c>
      <c r="H860" s="11" t="s">
        <v>12</v>
      </c>
    </row>
    <row r="861" spans="1:8" ht="22.5" customHeight="1">
      <c r="A861" s="10">
        <v>0</v>
      </c>
      <c r="B861" s="11" t="s">
        <v>12</v>
      </c>
      <c r="C861" s="10">
        <v>28000</v>
      </c>
      <c r="D861" s="11" t="s">
        <v>12</v>
      </c>
      <c r="E861" s="68" t="s">
        <v>78</v>
      </c>
      <c r="F861" s="13">
        <v>441000</v>
      </c>
      <c r="G861" s="10">
        <v>0</v>
      </c>
      <c r="H861" s="11" t="s">
        <v>12</v>
      </c>
    </row>
    <row r="862" spans="1:8" ht="22.5" customHeight="1">
      <c r="A862" s="10">
        <v>0</v>
      </c>
      <c r="B862" s="11" t="s">
        <v>12</v>
      </c>
      <c r="C862" s="10">
        <v>254340</v>
      </c>
      <c r="D862" s="11" t="s">
        <v>12</v>
      </c>
      <c r="E862" s="14" t="s">
        <v>23</v>
      </c>
      <c r="F862" s="13">
        <v>441000</v>
      </c>
      <c r="G862" s="10">
        <v>0</v>
      </c>
      <c r="H862" s="11" t="s">
        <v>12</v>
      </c>
    </row>
    <row r="863" spans="1:8" ht="22.5" customHeight="1">
      <c r="A863" s="10">
        <v>0</v>
      </c>
      <c r="B863" s="11" t="s">
        <v>12</v>
      </c>
      <c r="C863" s="10">
        <v>0</v>
      </c>
      <c r="D863" s="11" t="s">
        <v>12</v>
      </c>
      <c r="E863" s="14" t="s">
        <v>87</v>
      </c>
      <c r="F863" s="13">
        <v>441000</v>
      </c>
      <c r="G863" s="10">
        <v>0</v>
      </c>
      <c r="H863" s="11" t="s">
        <v>12</v>
      </c>
    </row>
    <row r="864" spans="1:8" ht="22.5" customHeight="1">
      <c r="A864" s="10"/>
      <c r="B864" s="11"/>
      <c r="C864" s="10"/>
      <c r="D864" s="11"/>
      <c r="E864" s="68"/>
      <c r="F864" s="13"/>
      <c r="G864" s="10"/>
      <c r="H864" s="11"/>
    </row>
    <row r="865" spans="1:8" ht="22.5" customHeight="1">
      <c r="A865" s="10"/>
      <c r="B865" s="11"/>
      <c r="C865" s="10"/>
      <c r="D865" s="11"/>
      <c r="E865" s="14"/>
      <c r="F865" s="13"/>
      <c r="G865" s="10"/>
      <c r="H865" s="11"/>
    </row>
    <row r="866" spans="1:8" ht="22.5" customHeight="1">
      <c r="A866" s="10"/>
      <c r="B866" s="11"/>
      <c r="C866" s="10"/>
      <c r="D866" s="11"/>
      <c r="E866" s="14"/>
      <c r="F866" s="13"/>
      <c r="G866" s="10"/>
      <c r="H866" s="11"/>
    </row>
    <row r="867" spans="1:8" ht="22.5" customHeight="1" thickBot="1">
      <c r="A867" s="15">
        <f>INT(SUM(A852:A866)+SUM(B852:B866)/100)</f>
        <v>19842000</v>
      </c>
      <c r="B867" s="16" t="s">
        <v>12</v>
      </c>
      <c r="C867" s="15">
        <f>INT(SUM(C852:C866)+SUM(D852:D866)/100)</f>
        <v>27515009</v>
      </c>
      <c r="D867" s="16">
        <f>MOD(SUM(D852:D866),100)</f>
        <v>37</v>
      </c>
      <c r="E867" s="17"/>
      <c r="F867" s="18"/>
      <c r="G867" s="15">
        <f>INT(SUM(G852:G866)+SUM(H852:H866)/100)</f>
        <v>1025380</v>
      </c>
      <c r="H867" s="16">
        <f>MOD(SUM(H852:H866),100)</f>
        <v>92</v>
      </c>
    </row>
    <row r="868" spans="1:8" ht="22.5" customHeight="1" thickTop="1">
      <c r="A868" s="19"/>
      <c r="B868" s="20"/>
      <c r="C868" s="10"/>
      <c r="D868" s="11"/>
      <c r="E868" s="14"/>
      <c r="F868" s="21"/>
      <c r="G868" s="10"/>
      <c r="H868" s="11"/>
    </row>
    <row r="869" spans="1:8" ht="22.5" customHeight="1">
      <c r="A869" s="19"/>
      <c r="B869" s="20"/>
      <c r="C869" s="10">
        <v>0</v>
      </c>
      <c r="D869" s="11" t="s">
        <v>12</v>
      </c>
      <c r="E869" s="14" t="s">
        <v>61</v>
      </c>
      <c r="F869" s="22">
        <v>110601</v>
      </c>
      <c r="G869" s="10">
        <v>0</v>
      </c>
      <c r="H869" s="11" t="s">
        <v>12</v>
      </c>
    </row>
    <row r="870" spans="1:8" ht="22.5" customHeight="1">
      <c r="A870" s="19"/>
      <c r="B870" s="20"/>
      <c r="C870" s="10">
        <v>2633</v>
      </c>
      <c r="D870" s="11">
        <v>59</v>
      </c>
      <c r="E870" s="14" t="s">
        <v>25</v>
      </c>
      <c r="F870" s="22">
        <v>110602</v>
      </c>
      <c r="G870" s="10">
        <v>0</v>
      </c>
      <c r="H870" s="11" t="s">
        <v>12</v>
      </c>
    </row>
    <row r="871" spans="1:8" ht="22.5" customHeight="1">
      <c r="A871" s="19"/>
      <c r="B871" s="20"/>
      <c r="C871" s="10">
        <v>482793</v>
      </c>
      <c r="D871" s="11" t="s">
        <v>12</v>
      </c>
      <c r="E871" s="14" t="s">
        <v>26</v>
      </c>
      <c r="F871" s="22">
        <v>110605</v>
      </c>
      <c r="G871" s="10">
        <v>29654</v>
      </c>
      <c r="H871" s="11" t="s">
        <v>12</v>
      </c>
    </row>
    <row r="872" spans="1:8" ht="22.5" customHeight="1">
      <c r="A872" s="19"/>
      <c r="B872" s="20"/>
      <c r="C872" s="10">
        <v>89702</v>
      </c>
      <c r="D872" s="11">
        <v>68</v>
      </c>
      <c r="E872" s="14" t="s">
        <v>29</v>
      </c>
      <c r="F872" s="21">
        <v>230100</v>
      </c>
      <c r="G872" s="10">
        <v>46720</v>
      </c>
      <c r="H872" s="11">
        <v>17</v>
      </c>
    </row>
    <row r="873" spans="1:8" ht="22.5" customHeight="1">
      <c r="A873" s="19"/>
      <c r="B873" s="20"/>
      <c r="C873" s="10">
        <v>98039</v>
      </c>
      <c r="D873" s="11">
        <v>65</v>
      </c>
      <c r="E873" s="14" t="s">
        <v>30</v>
      </c>
      <c r="F873" s="21">
        <v>230199</v>
      </c>
      <c r="G873" s="10">
        <v>8863</v>
      </c>
      <c r="H873" s="11" t="s">
        <v>12</v>
      </c>
    </row>
    <row r="874" spans="1:8" ht="22.5" customHeight="1">
      <c r="A874" s="19"/>
      <c r="B874" s="20"/>
      <c r="C874" s="10">
        <v>1370</v>
      </c>
      <c r="D874" s="11">
        <v>60</v>
      </c>
      <c r="E874" s="14" t="s">
        <v>27</v>
      </c>
      <c r="F874" s="21">
        <v>300000</v>
      </c>
      <c r="G874" s="10">
        <v>0</v>
      </c>
      <c r="H874" s="11" t="s">
        <v>12</v>
      </c>
    </row>
    <row r="875" spans="1:8" ht="22.5" customHeight="1">
      <c r="A875" s="19"/>
      <c r="B875" s="20"/>
      <c r="C875" s="23">
        <v>456</v>
      </c>
      <c r="D875" s="24">
        <v>87</v>
      </c>
      <c r="E875" s="14" t="s">
        <v>104</v>
      </c>
      <c r="F875" s="22">
        <v>320000</v>
      </c>
      <c r="G875" s="23">
        <v>0</v>
      </c>
      <c r="H875" s="24" t="s">
        <v>12</v>
      </c>
    </row>
    <row r="876" spans="1:8" ht="22.5" customHeight="1" thickBot="1">
      <c r="A876" s="25"/>
      <c r="B876" s="26"/>
      <c r="C876" s="27">
        <f>INT(SUM(C869:C875)+SUM(D869:D875)/100)</f>
        <v>674996</v>
      </c>
      <c r="D876" s="28">
        <f>MOD(SUM(D869:D875),100)</f>
        <v>39</v>
      </c>
      <c r="E876" s="17"/>
      <c r="F876" s="18"/>
      <c r="G876" s="27">
        <f>INT(SUM(G869:G875)+SUM(H869:H875)/100)</f>
        <v>85237</v>
      </c>
      <c r="H876" s="28">
        <f>MOD(SUM(H869:H875),100)</f>
        <v>17</v>
      </c>
    </row>
    <row r="877" spans="1:8" ht="22.5" customHeight="1" thickBot="1" thickTop="1">
      <c r="A877" s="25"/>
      <c r="B877" s="26"/>
      <c r="C877" s="29">
        <f>INT(SUM(C867+C876)+SUM(D867+D876)/100)</f>
        <v>28190005</v>
      </c>
      <c r="D877" s="30">
        <f>MOD(SUM(D867+D876),100)</f>
        <v>76</v>
      </c>
      <c r="E877" s="31" t="s">
        <v>31</v>
      </c>
      <c r="F877" s="31"/>
      <c r="G877" s="29">
        <f>INT(SUM(G867+G876)+SUM(H867+H876)/100)</f>
        <v>1110618</v>
      </c>
      <c r="H877" s="30">
        <f>MOD(SUM(H867+H876),100)</f>
        <v>9</v>
      </c>
    </row>
    <row r="878" spans="1:8" ht="22.5" customHeight="1" thickTop="1">
      <c r="A878" s="25"/>
      <c r="B878" s="26"/>
      <c r="C878" s="32"/>
      <c r="D878" s="33"/>
      <c r="E878" s="34"/>
      <c r="F878" s="34"/>
      <c r="G878" s="32"/>
      <c r="H878" s="33"/>
    </row>
    <row r="879" spans="1:8" ht="22.5" customHeight="1">
      <c r="A879" s="25"/>
      <c r="B879" s="26"/>
      <c r="C879" s="32"/>
      <c r="D879" s="33"/>
      <c r="E879" s="34"/>
      <c r="F879" s="34"/>
      <c r="G879" s="32"/>
      <c r="H879" s="33"/>
    </row>
    <row r="880" spans="1:8" ht="22.5" customHeight="1">
      <c r="A880" s="25"/>
      <c r="B880" s="26"/>
      <c r="C880" s="32"/>
      <c r="D880" s="33"/>
      <c r="E880" s="34"/>
      <c r="F880" s="34"/>
      <c r="G880" s="32"/>
      <c r="H880" s="33"/>
    </row>
    <row r="881" spans="1:8" ht="22.5" customHeight="1">
      <c r="A881" s="25"/>
      <c r="B881" s="26"/>
      <c r="C881" s="32"/>
      <c r="D881" s="33"/>
      <c r="E881" s="34"/>
      <c r="F881" s="34"/>
      <c r="G881" s="32"/>
      <c r="H881" s="33"/>
    </row>
    <row r="882" spans="1:8" ht="22.5" customHeight="1">
      <c r="A882" s="25"/>
      <c r="B882" s="26"/>
      <c r="C882" s="32"/>
      <c r="D882" s="33"/>
      <c r="E882" s="34"/>
      <c r="F882" s="34"/>
      <c r="G882" s="32"/>
      <c r="H882" s="33"/>
    </row>
    <row r="883" spans="1:8" ht="22.5" customHeight="1">
      <c r="A883" s="106" t="s">
        <v>4</v>
      </c>
      <c r="B883" s="107"/>
      <c r="C883" s="107"/>
      <c r="D883" s="107"/>
      <c r="E883" s="108" t="s">
        <v>5</v>
      </c>
      <c r="F883" s="108" t="s">
        <v>6</v>
      </c>
      <c r="G883" s="106" t="s">
        <v>7</v>
      </c>
      <c r="H883" s="110"/>
    </row>
    <row r="884" spans="1:8" ht="22.5" customHeight="1">
      <c r="A884" s="111" t="s">
        <v>8</v>
      </c>
      <c r="B884" s="112"/>
      <c r="C884" s="111" t="s">
        <v>9</v>
      </c>
      <c r="D884" s="112"/>
      <c r="E884" s="109"/>
      <c r="F884" s="109"/>
      <c r="G884" s="111" t="s">
        <v>9</v>
      </c>
      <c r="H884" s="112"/>
    </row>
    <row r="885" spans="1:8" ht="22.5" customHeight="1">
      <c r="A885" s="6"/>
      <c r="B885" s="7"/>
      <c r="C885" s="6"/>
      <c r="D885" s="7"/>
      <c r="E885" s="35" t="s">
        <v>32</v>
      </c>
      <c r="F885" s="36"/>
      <c r="G885" s="6"/>
      <c r="H885" s="7"/>
    </row>
    <row r="886" spans="1:8" ht="22.5" customHeight="1">
      <c r="A886" s="10">
        <f>1229500-60000-10000-10000-35000-20000-50000-48500-10000-3000-8700</f>
        <v>974300</v>
      </c>
      <c r="B886" s="11" t="s">
        <v>12</v>
      </c>
      <c r="C886" s="10">
        <v>668637</v>
      </c>
      <c r="D886" s="11" t="s">
        <v>12</v>
      </c>
      <c r="E886" s="14" t="s">
        <v>33</v>
      </c>
      <c r="F886" s="22">
        <v>510000</v>
      </c>
      <c r="G886" s="10">
        <v>50029</v>
      </c>
      <c r="H886" s="11" t="s">
        <v>12</v>
      </c>
    </row>
    <row r="887" spans="1:8" ht="22.5" customHeight="1">
      <c r="A887" s="10">
        <v>0</v>
      </c>
      <c r="B887" s="11" t="s">
        <v>12</v>
      </c>
      <c r="C887" s="10">
        <v>6776140</v>
      </c>
      <c r="D887" s="11" t="s">
        <v>12</v>
      </c>
      <c r="E887" s="14" t="s">
        <v>34</v>
      </c>
      <c r="F887" s="22">
        <v>510000</v>
      </c>
      <c r="G887" s="10">
        <v>607450</v>
      </c>
      <c r="H887" s="11" t="s">
        <v>12</v>
      </c>
    </row>
    <row r="888" spans="1:8" ht="22.5" customHeight="1">
      <c r="A888" s="10">
        <v>2052720</v>
      </c>
      <c r="B888" s="11" t="s">
        <v>12</v>
      </c>
      <c r="C888" s="10">
        <v>1881660</v>
      </c>
      <c r="D888" s="11" t="s">
        <v>12</v>
      </c>
      <c r="E888" s="14" t="s">
        <v>35</v>
      </c>
      <c r="F888" s="21">
        <v>521000</v>
      </c>
      <c r="G888" s="10">
        <v>171060</v>
      </c>
      <c r="H888" s="11" t="s">
        <v>12</v>
      </c>
    </row>
    <row r="889" spans="1:8" ht="22.5" customHeight="1">
      <c r="A889" s="10">
        <f>1530240+318480+151200+750480+97200+63000+453360+41040+63000</f>
        <v>3468000</v>
      </c>
      <c r="B889" s="11" t="s">
        <v>12</v>
      </c>
      <c r="C889" s="10">
        <v>3136755</v>
      </c>
      <c r="D889" s="11" t="s">
        <v>12</v>
      </c>
      <c r="E889" s="14" t="s">
        <v>36</v>
      </c>
      <c r="F889" s="21">
        <v>522000</v>
      </c>
      <c r="G889" s="10">
        <v>25200</v>
      </c>
      <c r="H889" s="11" t="s">
        <v>12</v>
      </c>
    </row>
    <row r="890" spans="1:8" ht="22.5" customHeight="1">
      <c r="A890" s="10">
        <f>171720+20280</f>
        <v>192000</v>
      </c>
      <c r="B890" s="11" t="s">
        <v>12</v>
      </c>
      <c r="C890" s="10">
        <v>165000</v>
      </c>
      <c r="D890" s="11" t="s">
        <v>12</v>
      </c>
      <c r="E890" s="14" t="s">
        <v>37</v>
      </c>
      <c r="F890" s="21">
        <v>522000</v>
      </c>
      <c r="G890" s="10">
        <v>15000</v>
      </c>
      <c r="H890" s="11" t="s">
        <v>12</v>
      </c>
    </row>
    <row r="891" spans="1:8" ht="22.5" customHeight="1">
      <c r="A891" s="10">
        <f>454000+207080+218640+36480+144720+671760+300240</f>
        <v>2032920</v>
      </c>
      <c r="B891" s="11" t="s">
        <v>12</v>
      </c>
      <c r="C891" s="10">
        <v>1622815</v>
      </c>
      <c r="D891" s="11" t="s">
        <v>12</v>
      </c>
      <c r="E891" s="14" t="s">
        <v>38</v>
      </c>
      <c r="F891" s="21">
        <v>522000</v>
      </c>
      <c r="G891" s="10">
        <v>318515</v>
      </c>
      <c r="H891" s="11" t="s">
        <v>12</v>
      </c>
    </row>
    <row r="892" spans="1:8" ht="22.5" customHeight="1">
      <c r="A892" s="10">
        <v>0</v>
      </c>
      <c r="B892" s="11" t="s">
        <v>12</v>
      </c>
      <c r="C892" s="10">
        <v>297000</v>
      </c>
      <c r="D892" s="11" t="s">
        <v>12</v>
      </c>
      <c r="E892" s="14" t="s">
        <v>39</v>
      </c>
      <c r="F892" s="21">
        <v>522000</v>
      </c>
      <c r="G892" s="10">
        <v>27000</v>
      </c>
      <c r="H892" s="11" t="s">
        <v>12</v>
      </c>
    </row>
    <row r="893" spans="1:8" ht="22.5" customHeight="1">
      <c r="A893" s="10">
        <v>776100</v>
      </c>
      <c r="B893" s="11" t="s">
        <v>12</v>
      </c>
      <c r="C893" s="10">
        <v>326347</v>
      </c>
      <c r="D893" s="11" t="s">
        <v>12</v>
      </c>
      <c r="E893" s="14" t="s">
        <v>40</v>
      </c>
      <c r="F893" s="21">
        <v>531000</v>
      </c>
      <c r="G893" s="10">
        <v>25567</v>
      </c>
      <c r="H893" s="11" t="s">
        <v>12</v>
      </c>
    </row>
    <row r="894" spans="1:8" ht="22.5" customHeight="1">
      <c r="A894" s="10">
        <v>3811100</v>
      </c>
      <c r="B894" s="11" t="s">
        <v>12</v>
      </c>
      <c r="C894" s="10">
        <v>2553710</v>
      </c>
      <c r="D894" s="11">
        <v>40</v>
      </c>
      <c r="E894" s="14" t="s">
        <v>41</v>
      </c>
      <c r="F894" s="21">
        <v>532000</v>
      </c>
      <c r="G894" s="10">
        <v>433516</v>
      </c>
      <c r="H894" s="11">
        <v>60</v>
      </c>
    </row>
    <row r="895" spans="1:8" ht="22.5" customHeight="1">
      <c r="A895" s="10">
        <v>0</v>
      </c>
      <c r="B895" s="11" t="s">
        <v>12</v>
      </c>
      <c r="C895" s="10">
        <v>28000</v>
      </c>
      <c r="D895" s="11" t="s">
        <v>12</v>
      </c>
      <c r="E895" s="14" t="s">
        <v>81</v>
      </c>
      <c r="F895" s="21">
        <v>532000</v>
      </c>
      <c r="G895" s="10">
        <v>0</v>
      </c>
      <c r="H895" s="11" t="s">
        <v>12</v>
      </c>
    </row>
    <row r="896" spans="1:8" ht="22.5" customHeight="1">
      <c r="A896" s="10">
        <v>2065000</v>
      </c>
      <c r="B896" s="11" t="s">
        <v>12</v>
      </c>
      <c r="C896" s="10">
        <v>1093213</v>
      </c>
      <c r="D896" s="11">
        <v>45</v>
      </c>
      <c r="E896" s="14" t="s">
        <v>42</v>
      </c>
      <c r="F896" s="21">
        <v>533000</v>
      </c>
      <c r="G896" s="10">
        <v>29346</v>
      </c>
      <c r="H896" s="11" t="s">
        <v>12</v>
      </c>
    </row>
    <row r="897" spans="1:8" ht="22.5" customHeight="1">
      <c r="A897" s="10">
        <v>0</v>
      </c>
      <c r="B897" s="11" t="s">
        <v>12</v>
      </c>
      <c r="C897" s="10">
        <v>0</v>
      </c>
      <c r="D897" s="11" t="s">
        <v>12</v>
      </c>
      <c r="E897" s="14" t="s">
        <v>43</v>
      </c>
      <c r="F897" s="21">
        <v>533000</v>
      </c>
      <c r="G897" s="10">
        <v>0</v>
      </c>
      <c r="H897" s="11" t="s">
        <v>12</v>
      </c>
    </row>
    <row r="898" spans="1:8" ht="22.5" customHeight="1">
      <c r="A898" s="10">
        <v>225000</v>
      </c>
      <c r="B898" s="38" t="s">
        <v>12</v>
      </c>
      <c r="C898" s="10">
        <v>157665</v>
      </c>
      <c r="D898" s="11">
        <v>69</v>
      </c>
      <c r="E898" s="14" t="s">
        <v>44</v>
      </c>
      <c r="F898" s="21">
        <v>534000</v>
      </c>
      <c r="G898" s="10">
        <v>19048</v>
      </c>
      <c r="H898" s="11">
        <v>57</v>
      </c>
    </row>
    <row r="899" spans="1:8" ht="22.5" customHeight="1">
      <c r="A899" s="10">
        <f>124000+32200+10100+100860+47000+3000+7200+8700+800+10000+6000</f>
        <v>349860</v>
      </c>
      <c r="B899" s="20" t="s">
        <v>12</v>
      </c>
      <c r="C899" s="10">
        <v>171310</v>
      </c>
      <c r="D899" s="11" t="s">
        <v>12</v>
      </c>
      <c r="E899" s="14" t="s">
        <v>46</v>
      </c>
      <c r="F899" s="21">
        <v>541000</v>
      </c>
      <c r="G899" s="10">
        <v>0</v>
      </c>
      <c r="H899" s="11" t="s">
        <v>12</v>
      </c>
    </row>
    <row r="900" spans="1:8" ht="22.5" customHeight="1">
      <c r="A900" s="10">
        <f>1607500-47000+14000</f>
        <v>1574500</v>
      </c>
      <c r="B900" s="20" t="s">
        <v>12</v>
      </c>
      <c r="C900" s="10">
        <v>125000</v>
      </c>
      <c r="D900" s="11" t="s">
        <v>12</v>
      </c>
      <c r="E900" s="14" t="s">
        <v>47</v>
      </c>
      <c r="F900" s="21">
        <v>542000</v>
      </c>
      <c r="G900" s="10">
        <v>0</v>
      </c>
      <c r="H900" s="11" t="s">
        <v>12</v>
      </c>
    </row>
    <row r="901" spans="1:8" ht="22.5" customHeight="1">
      <c r="A901" s="10">
        <f>30000+100000+60000</f>
        <v>190000</v>
      </c>
      <c r="B901" s="20" t="s">
        <v>12</v>
      </c>
      <c r="C901" s="10">
        <v>0</v>
      </c>
      <c r="D901" s="11" t="s">
        <v>12</v>
      </c>
      <c r="E901" s="14" t="s">
        <v>48</v>
      </c>
      <c r="F901" s="21">
        <v>550000</v>
      </c>
      <c r="G901" s="10">
        <v>0</v>
      </c>
      <c r="H901" s="11" t="s">
        <v>12</v>
      </c>
    </row>
    <row r="902" spans="1:8" ht="22.5" customHeight="1">
      <c r="A902" s="10">
        <f>30000+1660000+70000+200000+55500+10000+35000+70000</f>
        <v>2130500</v>
      </c>
      <c r="B902" s="20" t="s">
        <v>12</v>
      </c>
      <c r="C902" s="10">
        <v>2014685</v>
      </c>
      <c r="D902" s="11">
        <v>18</v>
      </c>
      <c r="E902" s="14" t="s">
        <v>45</v>
      </c>
      <c r="F902" s="21">
        <v>560000</v>
      </c>
      <c r="G902" s="10">
        <v>267685</v>
      </c>
      <c r="H902" s="11">
        <v>18</v>
      </c>
    </row>
    <row r="903" spans="1:8" ht="22.5" customHeight="1">
      <c r="A903" s="23"/>
      <c r="B903" s="20"/>
      <c r="C903" s="23"/>
      <c r="D903" s="24"/>
      <c r="E903" s="14"/>
      <c r="F903" s="21"/>
      <c r="G903" s="23"/>
      <c r="H903" s="24"/>
    </row>
    <row r="904" spans="1:8" ht="22.5" customHeight="1" thickBot="1">
      <c r="A904" s="15">
        <f>INT(SUM(A885:A903)+SUM(B885:B903)/100)</f>
        <v>19842000</v>
      </c>
      <c r="B904" s="16" t="s">
        <v>12</v>
      </c>
      <c r="C904" s="27">
        <f>INT(SUM(C885:C903)+SUM(D885:D903)/100)</f>
        <v>21017938</v>
      </c>
      <c r="D904" s="28">
        <f>MOD(SUM(D885:D903),100)</f>
        <v>72</v>
      </c>
      <c r="E904" s="17"/>
      <c r="F904" s="18"/>
      <c r="G904" s="27">
        <f>INT(SUM(G886:G903)+SUM(H886:H903)/100)</f>
        <v>1989417</v>
      </c>
      <c r="H904" s="28">
        <f>MOD(SUM(H885:H903),100)</f>
        <v>35</v>
      </c>
    </row>
    <row r="905" spans="1:8" ht="22.5" customHeight="1" thickTop="1">
      <c r="A905" s="32"/>
      <c r="B905" s="33"/>
      <c r="C905" s="78"/>
      <c r="D905" s="79"/>
      <c r="E905" s="17"/>
      <c r="F905" s="18"/>
      <c r="G905" s="78"/>
      <c r="H905" s="79"/>
    </row>
    <row r="906" spans="1:8" ht="22.5" customHeight="1">
      <c r="A906" s="19"/>
      <c r="B906" s="20"/>
      <c r="C906" s="10"/>
      <c r="D906" s="11"/>
      <c r="E906" s="14"/>
      <c r="F906" s="22"/>
      <c r="G906" s="10"/>
      <c r="H906" s="38"/>
    </row>
    <row r="907" spans="1:8" ht="22.5" customHeight="1">
      <c r="A907" s="19"/>
      <c r="B907" s="20"/>
      <c r="C907" s="10">
        <v>490193</v>
      </c>
      <c r="D907" s="11" t="s">
        <v>12</v>
      </c>
      <c r="E907" s="14" t="s">
        <v>26</v>
      </c>
      <c r="F907" s="22">
        <v>110605</v>
      </c>
      <c r="G907" s="10">
        <v>9050</v>
      </c>
      <c r="H907" s="11" t="s">
        <v>12</v>
      </c>
    </row>
    <row r="908" spans="1:8" ht="22.5" customHeight="1">
      <c r="A908" s="19"/>
      <c r="B908" s="20"/>
      <c r="C908" s="10">
        <v>398008</v>
      </c>
      <c r="D908" s="11">
        <v>42</v>
      </c>
      <c r="E908" s="14" t="s">
        <v>49</v>
      </c>
      <c r="F908" s="21">
        <v>210402</v>
      </c>
      <c r="G908" s="10">
        <v>0</v>
      </c>
      <c r="H908" s="11" t="s">
        <v>12</v>
      </c>
    </row>
    <row r="909" spans="1:8" ht="22.5" customHeight="1">
      <c r="A909" s="19"/>
      <c r="B909" s="20"/>
      <c r="C909" s="10">
        <v>200661</v>
      </c>
      <c r="D909" s="11">
        <v>1</v>
      </c>
      <c r="E909" s="14" t="s">
        <v>51</v>
      </c>
      <c r="F909" s="21">
        <v>230100</v>
      </c>
      <c r="G909" s="10">
        <v>5875</v>
      </c>
      <c r="H909" s="11">
        <v>39</v>
      </c>
    </row>
    <row r="910" spans="1:8" ht="22.5" customHeight="1">
      <c r="A910" s="19"/>
      <c r="B910" s="20"/>
      <c r="C910" s="23">
        <v>830372</v>
      </c>
      <c r="D910" s="24" t="s">
        <v>12</v>
      </c>
      <c r="E910" s="14" t="s">
        <v>50</v>
      </c>
      <c r="F910" s="21">
        <v>300000</v>
      </c>
      <c r="G910" s="10">
        <v>593902</v>
      </c>
      <c r="H910" s="11" t="s">
        <v>12</v>
      </c>
    </row>
    <row r="911" spans="1:8" ht="22.5" customHeight="1" thickBot="1">
      <c r="A911" s="25"/>
      <c r="B911" s="26"/>
      <c r="C911" s="27">
        <f>INT(SUM(C906:C910)+SUM(D906:D910)/100)</f>
        <v>1919234</v>
      </c>
      <c r="D911" s="28">
        <f>MOD(SUM(D906:D910),100)</f>
        <v>43</v>
      </c>
      <c r="E911" s="18"/>
      <c r="F911" s="18"/>
      <c r="G911" s="15">
        <f>INT(SUM(G906:G910)+SUM(H906:H910)/100)</f>
        <v>608827</v>
      </c>
      <c r="H911" s="16">
        <f>MOD(SUM(H906:H910),100)</f>
        <v>39</v>
      </c>
    </row>
    <row r="912" spans="1:8" ht="22.5" customHeight="1" thickBot="1" thickTop="1">
      <c r="A912" s="25"/>
      <c r="B912" s="26"/>
      <c r="C912" s="39">
        <f>INT(SUM(C904+C911)+SUM(D904+D911)/100)</f>
        <v>22937173</v>
      </c>
      <c r="D912" s="40">
        <f>MOD(SUM(D904+D911),100)</f>
        <v>15</v>
      </c>
      <c r="E912" s="18" t="s">
        <v>52</v>
      </c>
      <c r="F912" s="18"/>
      <c r="G912" s="27">
        <f>INT(SUM(G904+G911)+SUM(H904+H911)/100)</f>
        <v>2598244</v>
      </c>
      <c r="H912" s="28">
        <f>MOD(SUM(H904+H911),100)</f>
        <v>74</v>
      </c>
    </row>
    <row r="913" spans="1:8" ht="22.5" customHeight="1" thickTop="1">
      <c r="A913" s="19"/>
      <c r="B913" s="20"/>
      <c r="C913" s="74">
        <f>INT(SUM(C877-C912)+SUM(D877-D912)/100)</f>
        <v>5252832</v>
      </c>
      <c r="D913" s="75">
        <f>MOD(SUM(D877-D912),100)</f>
        <v>61</v>
      </c>
      <c r="E913" s="41" t="s">
        <v>53</v>
      </c>
      <c r="F913" s="44"/>
      <c r="G913" s="74"/>
      <c r="H913" s="75"/>
    </row>
    <row r="914" spans="1:8" ht="22.5" customHeight="1">
      <c r="A914" s="19"/>
      <c r="B914" s="20"/>
      <c r="C914" s="10"/>
      <c r="D914" s="11"/>
      <c r="E914" s="21" t="s">
        <v>54</v>
      </c>
      <c r="F914" s="21"/>
      <c r="G914" s="10"/>
      <c r="H914" s="11"/>
    </row>
    <row r="915" spans="1:8" ht="22.5" customHeight="1">
      <c r="A915" s="19"/>
      <c r="B915" s="42"/>
      <c r="C915" s="72"/>
      <c r="D915" s="45"/>
      <c r="E915" s="43" t="s">
        <v>55</v>
      </c>
      <c r="F915" s="44"/>
      <c r="G915" s="72">
        <f>INT(SUM(G912-G877)+SUM(H912-H877)/100)</f>
        <v>1487626</v>
      </c>
      <c r="H915" s="45">
        <f>MOD(SUM(H912-H877),100)</f>
        <v>65</v>
      </c>
    </row>
    <row r="916" spans="1:8" ht="22.5" customHeight="1" thickBot="1">
      <c r="A916" s="25"/>
      <c r="B916" s="26"/>
      <c r="C916" s="27">
        <f>INT(SUM(C850+C913)+SUM(D850+D913)/100)</f>
        <v>27800699</v>
      </c>
      <c r="D916" s="28">
        <f>MOD(SUM(D850+D913),100)</f>
        <v>57</v>
      </c>
      <c r="E916" s="18" t="s">
        <v>56</v>
      </c>
      <c r="F916" s="31"/>
      <c r="G916" s="27">
        <f>INT(SUM(G850-G915)+SUM(H850-H915)/100)</f>
        <v>27800699</v>
      </c>
      <c r="H916" s="28">
        <f>MOD(SUM(H850-H915),100)</f>
        <v>57</v>
      </c>
    </row>
    <row r="917" spans="1:8" ht="22.5" customHeight="1" thickTop="1">
      <c r="A917" s="25"/>
      <c r="B917" s="26"/>
      <c r="C917" s="32"/>
      <c r="D917" s="33"/>
      <c r="E917" s="34"/>
      <c r="F917" s="34"/>
      <c r="G917" s="32"/>
      <c r="H917" s="33"/>
    </row>
    <row r="918" spans="1:8" ht="22.5" customHeight="1">
      <c r="A918" s="25"/>
      <c r="B918" s="26"/>
      <c r="C918" s="32"/>
      <c r="D918" s="33"/>
      <c r="E918" s="34"/>
      <c r="F918" s="34"/>
      <c r="G918" s="32"/>
      <c r="H918" s="33"/>
    </row>
    <row r="919" spans="1:8" ht="22.5" customHeight="1">
      <c r="A919" s="25"/>
      <c r="B919" s="26"/>
      <c r="C919" s="32"/>
      <c r="D919" s="33"/>
      <c r="E919" s="34"/>
      <c r="F919" s="34"/>
      <c r="G919" s="61"/>
      <c r="H919" s="33"/>
    </row>
    <row r="920" spans="1:8" ht="22.5" customHeight="1">
      <c r="A920" s="25"/>
      <c r="B920" s="26"/>
      <c r="C920" s="67" t="s">
        <v>77</v>
      </c>
      <c r="D920" s="33"/>
      <c r="E920" s="70"/>
      <c r="F920" s="34"/>
      <c r="G920" s="61"/>
      <c r="H920" s="33"/>
    </row>
    <row r="921" spans="1:8" ht="22.5" customHeight="1">
      <c r="A921" s="105" t="s">
        <v>57</v>
      </c>
      <c r="B921" s="105"/>
      <c r="C921" s="105"/>
      <c r="D921" s="105"/>
      <c r="E921" s="46" t="s">
        <v>57</v>
      </c>
      <c r="F921" s="105" t="s">
        <v>57</v>
      </c>
      <c r="G921" s="105"/>
      <c r="H921" s="105"/>
    </row>
    <row r="922" spans="1:8" ht="22.5" customHeight="1">
      <c r="A922" s="105" t="s">
        <v>58</v>
      </c>
      <c r="B922" s="105"/>
      <c r="C922" s="105"/>
      <c r="D922" s="105"/>
      <c r="E922" s="46" t="s">
        <v>105</v>
      </c>
      <c r="F922" s="105" t="s">
        <v>73</v>
      </c>
      <c r="G922" s="105"/>
      <c r="H922" s="105"/>
    </row>
    <row r="923" spans="1:8" ht="22.5" customHeight="1">
      <c r="A923" s="105" t="s">
        <v>72</v>
      </c>
      <c r="B923" s="105"/>
      <c r="C923" s="105"/>
      <c r="D923" s="105"/>
      <c r="E923" s="46" t="s">
        <v>106</v>
      </c>
      <c r="F923" s="105" t="s">
        <v>59</v>
      </c>
      <c r="G923" s="105"/>
      <c r="H923" s="105"/>
    </row>
    <row r="924" ht="22.5" customHeight="1">
      <c r="E924" s="46" t="s">
        <v>107</v>
      </c>
    </row>
    <row r="929" spans="1:8" ht="22.5" customHeight="1">
      <c r="A929" s="1" t="s">
        <v>0</v>
      </c>
      <c r="F929" s="113" t="s">
        <v>89</v>
      </c>
      <c r="G929" s="113"/>
      <c r="H929" s="113"/>
    </row>
    <row r="930" ht="22.5" customHeight="1">
      <c r="A930" s="1" t="s">
        <v>1</v>
      </c>
    </row>
    <row r="931" spans="1:8" ht="22.5" customHeight="1">
      <c r="A931" s="4" t="s">
        <v>2</v>
      </c>
      <c r="E931" s="5" t="s">
        <v>3</v>
      </c>
      <c r="F931" s="114" t="s">
        <v>127</v>
      </c>
      <c r="G931" s="114"/>
      <c r="H931" s="114"/>
    </row>
    <row r="932" spans="1:8" ht="22.5" customHeight="1">
      <c r="A932" s="106" t="s">
        <v>4</v>
      </c>
      <c r="B932" s="107"/>
      <c r="C932" s="107"/>
      <c r="D932" s="110"/>
      <c r="E932" s="115" t="s">
        <v>5</v>
      </c>
      <c r="F932" s="108" t="s">
        <v>6</v>
      </c>
      <c r="G932" s="107" t="s">
        <v>7</v>
      </c>
      <c r="H932" s="110"/>
    </row>
    <row r="933" spans="1:8" ht="22.5" customHeight="1">
      <c r="A933" s="111" t="s">
        <v>8</v>
      </c>
      <c r="B933" s="112"/>
      <c r="C933" s="117" t="s">
        <v>9</v>
      </c>
      <c r="D933" s="112"/>
      <c r="E933" s="116"/>
      <c r="F933" s="109"/>
      <c r="G933" s="117" t="s">
        <v>9</v>
      </c>
      <c r="H933" s="112"/>
    </row>
    <row r="934" spans="1:8" ht="22.5" customHeight="1">
      <c r="A934" s="6"/>
      <c r="B934" s="7"/>
      <c r="C934" s="6">
        <v>22547866</v>
      </c>
      <c r="D934" s="7">
        <v>96</v>
      </c>
      <c r="E934" s="8" t="s">
        <v>10</v>
      </c>
      <c r="F934" s="9"/>
      <c r="G934" s="6">
        <v>27800699</v>
      </c>
      <c r="H934" s="7">
        <v>57</v>
      </c>
    </row>
    <row r="935" spans="1:8" ht="22.5" customHeight="1">
      <c r="A935" s="10"/>
      <c r="B935" s="11"/>
      <c r="C935" s="10"/>
      <c r="D935" s="11"/>
      <c r="E935" s="12" t="s">
        <v>11</v>
      </c>
      <c r="F935" s="13"/>
      <c r="G935" s="10"/>
      <c r="H935" s="11"/>
    </row>
    <row r="936" spans="1:8" ht="22.5" customHeight="1">
      <c r="A936" s="10">
        <v>116500</v>
      </c>
      <c r="B936" s="11" t="s">
        <v>12</v>
      </c>
      <c r="C936" s="10">
        <v>97271</v>
      </c>
      <c r="D936" s="11">
        <v>7</v>
      </c>
      <c r="E936" s="14" t="s">
        <v>13</v>
      </c>
      <c r="F936" s="13">
        <v>411000</v>
      </c>
      <c r="G936" s="10">
        <v>369</v>
      </c>
      <c r="H936" s="11">
        <v>51</v>
      </c>
    </row>
    <row r="937" spans="1:8" ht="22.5" customHeight="1">
      <c r="A937" s="62">
        <v>155000</v>
      </c>
      <c r="B937" s="63" t="s">
        <v>12</v>
      </c>
      <c r="C937" s="62">
        <v>8846</v>
      </c>
      <c r="D937" s="63" t="s">
        <v>12</v>
      </c>
      <c r="E937" s="64" t="s">
        <v>14</v>
      </c>
      <c r="F937" s="65">
        <v>412000</v>
      </c>
      <c r="G937" s="62">
        <v>5195</v>
      </c>
      <c r="H937" s="63" t="s">
        <v>12</v>
      </c>
    </row>
    <row r="938" spans="1:8" ht="22.5" customHeight="1">
      <c r="A938" s="10">
        <v>175000</v>
      </c>
      <c r="B938" s="11" t="s">
        <v>12</v>
      </c>
      <c r="C938" s="10">
        <v>329625</v>
      </c>
      <c r="D938" s="11">
        <v>80</v>
      </c>
      <c r="E938" s="14" t="s">
        <v>15</v>
      </c>
      <c r="F938" s="13">
        <v>413000</v>
      </c>
      <c r="G938" s="10">
        <v>40173</v>
      </c>
      <c r="H938" s="11">
        <v>38</v>
      </c>
    </row>
    <row r="939" spans="1:8" ht="22.5" customHeight="1">
      <c r="A939" s="10">
        <v>146000</v>
      </c>
      <c r="B939" s="11" t="s">
        <v>12</v>
      </c>
      <c r="C939" s="10">
        <v>296880</v>
      </c>
      <c r="D939" s="11" t="s">
        <v>12</v>
      </c>
      <c r="E939" s="14" t="s">
        <v>16</v>
      </c>
      <c r="F939" s="13">
        <v>414000</v>
      </c>
      <c r="G939" s="10">
        <v>31800</v>
      </c>
      <c r="H939" s="11" t="s">
        <v>12</v>
      </c>
    </row>
    <row r="940" spans="1:8" ht="22.5" customHeight="1">
      <c r="A940" s="10">
        <v>30000</v>
      </c>
      <c r="B940" s="11" t="s">
        <v>12</v>
      </c>
      <c r="C940" s="10">
        <v>36700</v>
      </c>
      <c r="D940" s="11" t="s">
        <v>12</v>
      </c>
      <c r="E940" s="14" t="s">
        <v>17</v>
      </c>
      <c r="F940" s="13">
        <v>415000</v>
      </c>
      <c r="G940" s="10">
        <v>10500</v>
      </c>
      <c r="H940" s="11" t="s">
        <v>12</v>
      </c>
    </row>
    <row r="941" spans="1:8" ht="22.5" customHeight="1">
      <c r="A941" s="62">
        <v>12619500</v>
      </c>
      <c r="B941" s="63" t="s">
        <v>12</v>
      </c>
      <c r="C941" s="62">
        <v>13253826</v>
      </c>
      <c r="D941" s="63">
        <v>76</v>
      </c>
      <c r="E941" s="64" t="s">
        <v>19</v>
      </c>
      <c r="F941" s="65">
        <v>420000</v>
      </c>
      <c r="G941" s="62">
        <v>1281267</v>
      </c>
      <c r="H941" s="63">
        <v>37</v>
      </c>
    </row>
    <row r="942" spans="1:8" ht="22.5" customHeight="1">
      <c r="A942" s="10">
        <v>6600000</v>
      </c>
      <c r="B942" s="11" t="s">
        <v>12</v>
      </c>
      <c r="C942" s="10">
        <v>7235856</v>
      </c>
      <c r="D942" s="11" t="s">
        <v>12</v>
      </c>
      <c r="E942" s="14" t="s">
        <v>20</v>
      </c>
      <c r="F942" s="13">
        <v>431002</v>
      </c>
      <c r="G942" s="10">
        <v>141431</v>
      </c>
      <c r="H942" s="11" t="s">
        <v>12</v>
      </c>
    </row>
    <row r="943" spans="1:8" ht="22.5" customHeight="1">
      <c r="A943" s="10">
        <v>0</v>
      </c>
      <c r="B943" s="11" t="s">
        <v>12</v>
      </c>
      <c r="C943" s="10">
        <v>6716400</v>
      </c>
      <c r="D943" s="11" t="s">
        <v>12</v>
      </c>
      <c r="E943" s="14" t="s">
        <v>21</v>
      </c>
      <c r="F943" s="13">
        <v>441000</v>
      </c>
      <c r="G943" s="10">
        <v>0</v>
      </c>
      <c r="H943" s="11" t="s">
        <v>12</v>
      </c>
    </row>
    <row r="944" spans="1:8" ht="22.5" customHeight="1">
      <c r="A944" s="10">
        <v>0</v>
      </c>
      <c r="B944" s="11" t="s">
        <v>12</v>
      </c>
      <c r="C944" s="10">
        <v>768000</v>
      </c>
      <c r="D944" s="11" t="s">
        <v>12</v>
      </c>
      <c r="E944" s="14" t="s">
        <v>22</v>
      </c>
      <c r="F944" s="13">
        <v>441000</v>
      </c>
      <c r="G944" s="10">
        <v>0</v>
      </c>
      <c r="H944" s="11" t="s">
        <v>12</v>
      </c>
    </row>
    <row r="945" spans="1:8" ht="22.5" customHeight="1">
      <c r="A945" s="10">
        <v>0</v>
      </c>
      <c r="B945" s="11" t="s">
        <v>12</v>
      </c>
      <c r="C945" s="10">
        <v>59500</v>
      </c>
      <c r="D945" s="11" t="s">
        <v>12</v>
      </c>
      <c r="E945" s="68" t="s">
        <v>78</v>
      </c>
      <c r="F945" s="13">
        <v>441000</v>
      </c>
      <c r="G945" s="10">
        <v>31500</v>
      </c>
      <c r="H945" s="11" t="s">
        <v>12</v>
      </c>
    </row>
    <row r="946" spans="1:8" ht="22.5" customHeight="1">
      <c r="A946" s="10">
        <v>0</v>
      </c>
      <c r="B946" s="11" t="s">
        <v>12</v>
      </c>
      <c r="C946" s="10">
        <v>339390</v>
      </c>
      <c r="D946" s="11" t="s">
        <v>12</v>
      </c>
      <c r="E946" s="14" t="s">
        <v>23</v>
      </c>
      <c r="F946" s="13">
        <v>441000</v>
      </c>
      <c r="G946" s="10">
        <v>85050</v>
      </c>
      <c r="H946" s="11" t="s">
        <v>12</v>
      </c>
    </row>
    <row r="947" spans="1:8" ht="22.5" customHeight="1">
      <c r="A947" s="10">
        <v>0</v>
      </c>
      <c r="B947" s="11" t="s">
        <v>12</v>
      </c>
      <c r="C947" s="10">
        <v>139722</v>
      </c>
      <c r="D947" s="11" t="s">
        <v>12</v>
      </c>
      <c r="E947" s="14" t="s">
        <v>87</v>
      </c>
      <c r="F947" s="13">
        <v>441000</v>
      </c>
      <c r="G947" s="10">
        <v>139722</v>
      </c>
      <c r="H947" s="11" t="s">
        <v>12</v>
      </c>
    </row>
    <row r="948" spans="1:8" ht="22.5" customHeight="1">
      <c r="A948" s="10"/>
      <c r="B948" s="11"/>
      <c r="C948" s="10"/>
      <c r="D948" s="11"/>
      <c r="E948" s="68"/>
      <c r="F948" s="13"/>
      <c r="G948" s="10"/>
      <c r="H948" s="11"/>
    </row>
    <row r="949" spans="1:8" ht="22.5" customHeight="1">
      <c r="A949" s="10"/>
      <c r="B949" s="11"/>
      <c r="C949" s="10"/>
      <c r="D949" s="11"/>
      <c r="E949" s="14"/>
      <c r="F949" s="13"/>
      <c r="G949" s="10"/>
      <c r="H949" s="11"/>
    </row>
    <row r="950" spans="1:8" ht="22.5" customHeight="1">
      <c r="A950" s="10"/>
      <c r="B950" s="11"/>
      <c r="C950" s="10"/>
      <c r="D950" s="11"/>
      <c r="E950" s="14"/>
      <c r="F950" s="13"/>
      <c r="G950" s="10"/>
      <c r="H950" s="11"/>
    </row>
    <row r="951" spans="1:8" ht="22.5" customHeight="1" thickBot="1">
      <c r="A951" s="15">
        <f>INT(SUM(A936:A950)+SUM(B936:B950)/100)</f>
        <v>19842000</v>
      </c>
      <c r="B951" s="16" t="s">
        <v>12</v>
      </c>
      <c r="C951" s="15">
        <f>INT(SUM(C936:C950)+SUM(D936:D950)/100)</f>
        <v>29282017</v>
      </c>
      <c r="D951" s="16">
        <f>MOD(SUM(D936:D950),100)</f>
        <v>63</v>
      </c>
      <c r="E951" s="17"/>
      <c r="F951" s="18"/>
      <c r="G951" s="15">
        <f>INT(SUM(G936:G950)+SUM(H936:H950)/100)</f>
        <v>1767008</v>
      </c>
      <c r="H951" s="16">
        <f>MOD(SUM(H936:H950),100)</f>
        <v>26</v>
      </c>
    </row>
    <row r="952" spans="1:8" ht="22.5" customHeight="1" thickTop="1">
      <c r="A952" s="19"/>
      <c r="B952" s="20"/>
      <c r="C952" s="10"/>
      <c r="D952" s="11"/>
      <c r="E952" s="14"/>
      <c r="F952" s="21"/>
      <c r="G952" s="10"/>
      <c r="H952" s="11"/>
    </row>
    <row r="953" spans="1:8" ht="22.5" customHeight="1">
      <c r="A953" s="19"/>
      <c r="B953" s="20"/>
      <c r="C953" s="10"/>
      <c r="D953" s="11"/>
      <c r="E953" s="14"/>
      <c r="F953" s="22"/>
      <c r="G953" s="10"/>
      <c r="H953" s="11"/>
    </row>
    <row r="954" spans="1:8" ht="22.5" customHeight="1">
      <c r="A954" s="19"/>
      <c r="B954" s="20"/>
      <c r="C954" s="10">
        <v>2633</v>
      </c>
      <c r="D954" s="11">
        <v>59</v>
      </c>
      <c r="E954" s="14" t="s">
        <v>25</v>
      </c>
      <c r="F954" s="22">
        <v>110602</v>
      </c>
      <c r="G954" s="10">
        <v>0</v>
      </c>
      <c r="H954" s="11" t="s">
        <v>12</v>
      </c>
    </row>
    <row r="955" spans="1:8" ht="22.5" customHeight="1">
      <c r="A955" s="19"/>
      <c r="B955" s="20"/>
      <c r="C955" s="10">
        <v>528469</v>
      </c>
      <c r="D955" s="11" t="s">
        <v>12</v>
      </c>
      <c r="E955" s="14" t="s">
        <v>26</v>
      </c>
      <c r="F955" s="22">
        <v>110605</v>
      </c>
      <c r="G955" s="10">
        <v>45676</v>
      </c>
      <c r="H955" s="11" t="s">
        <v>12</v>
      </c>
    </row>
    <row r="956" spans="1:8" ht="22.5" customHeight="1">
      <c r="A956" s="19"/>
      <c r="B956" s="20"/>
      <c r="C956" s="10">
        <f>148258+16000+630</f>
        <v>164888</v>
      </c>
      <c r="D956" s="11">
        <v>25</v>
      </c>
      <c r="E956" s="14" t="s">
        <v>29</v>
      </c>
      <c r="F956" s="21">
        <v>230100</v>
      </c>
      <c r="G956" s="10">
        <f>58555+16000+630</f>
        <v>75185</v>
      </c>
      <c r="H956" s="11">
        <v>57</v>
      </c>
    </row>
    <row r="957" spans="1:8" ht="22.5" customHeight="1">
      <c r="A957" s="19"/>
      <c r="B957" s="20"/>
      <c r="C957" s="10">
        <v>103867</v>
      </c>
      <c r="D957" s="11">
        <v>81</v>
      </c>
      <c r="E957" s="14" t="s">
        <v>30</v>
      </c>
      <c r="F957" s="21">
        <v>230199</v>
      </c>
      <c r="G957" s="10">
        <v>5828</v>
      </c>
      <c r="H957" s="11">
        <v>16</v>
      </c>
    </row>
    <row r="958" spans="1:8" ht="22.5" customHeight="1">
      <c r="A958" s="19"/>
      <c r="B958" s="20"/>
      <c r="C958" s="10">
        <v>8577</v>
      </c>
      <c r="D958" s="11">
        <v>60</v>
      </c>
      <c r="E958" s="14" t="s">
        <v>27</v>
      </c>
      <c r="F958" s="21">
        <v>300000</v>
      </c>
      <c r="G958" s="10">
        <v>7207</v>
      </c>
      <c r="H958" s="11" t="s">
        <v>12</v>
      </c>
    </row>
    <row r="959" spans="1:8" ht="22.5" customHeight="1">
      <c r="A959" s="19"/>
      <c r="B959" s="20"/>
      <c r="C959" s="23">
        <v>456</v>
      </c>
      <c r="D959" s="24">
        <v>87</v>
      </c>
      <c r="E959" s="14" t="s">
        <v>104</v>
      </c>
      <c r="F959" s="22">
        <v>320000</v>
      </c>
      <c r="G959" s="23">
        <v>0</v>
      </c>
      <c r="H959" s="24" t="s">
        <v>12</v>
      </c>
    </row>
    <row r="960" spans="1:8" ht="22.5" customHeight="1" thickBot="1">
      <c r="A960" s="25"/>
      <c r="B960" s="26"/>
      <c r="C960" s="27">
        <f>INT(SUM(C953:C959)+SUM(D953:D959)/100)</f>
        <v>808893</v>
      </c>
      <c r="D960" s="28">
        <f>MOD(SUM(D953:D959),100)</f>
        <v>12</v>
      </c>
      <c r="E960" s="17"/>
      <c r="F960" s="18"/>
      <c r="G960" s="27">
        <f>INT(SUM(G953:G959)+SUM(H953:H959)/100)</f>
        <v>133896</v>
      </c>
      <c r="H960" s="28">
        <f>MOD(SUM(H953:H959),100)</f>
        <v>73</v>
      </c>
    </row>
    <row r="961" spans="1:8" ht="22.5" customHeight="1" thickBot="1" thickTop="1">
      <c r="A961" s="25"/>
      <c r="B961" s="26"/>
      <c r="C961" s="29">
        <f>INT(SUM(C951+C960)+SUM(D951+D960)/100)</f>
        <v>30090910</v>
      </c>
      <c r="D961" s="30">
        <f>MOD(SUM(D951+D960),100)</f>
        <v>75</v>
      </c>
      <c r="E961" s="31" t="s">
        <v>31</v>
      </c>
      <c r="F961" s="31"/>
      <c r="G961" s="29">
        <f>INT(SUM(G951+G960)+SUM(H951+H960)/100)</f>
        <v>1900904</v>
      </c>
      <c r="H961" s="30">
        <f>MOD(SUM(H951+H960),100)</f>
        <v>99</v>
      </c>
    </row>
    <row r="962" spans="1:8" ht="22.5" customHeight="1" thickTop="1">
      <c r="A962" s="25"/>
      <c r="B962" s="26"/>
      <c r="C962" s="32"/>
      <c r="D962" s="33"/>
      <c r="E962" s="34"/>
      <c r="F962" s="34"/>
      <c r="G962" s="32"/>
      <c r="H962" s="33"/>
    </row>
    <row r="963" spans="1:8" ht="22.5" customHeight="1">
      <c r="A963" s="25"/>
      <c r="B963" s="26"/>
      <c r="C963" s="32"/>
      <c r="D963" s="33"/>
      <c r="E963" s="34"/>
      <c r="F963" s="34"/>
      <c r="G963" s="32"/>
      <c r="H963" s="33"/>
    </row>
    <row r="964" spans="1:8" ht="22.5" customHeight="1">
      <c r="A964" s="25"/>
      <c r="B964" s="26"/>
      <c r="C964" s="32"/>
      <c r="D964" s="33"/>
      <c r="E964" s="34"/>
      <c r="F964" s="34"/>
      <c r="G964" s="32"/>
      <c r="H964" s="33"/>
    </row>
    <row r="965" spans="1:8" ht="22.5" customHeight="1">
      <c r="A965" s="25"/>
      <c r="B965" s="26"/>
      <c r="C965" s="32"/>
      <c r="D965" s="33"/>
      <c r="E965" s="34"/>
      <c r="F965" s="34"/>
      <c r="G965" s="32"/>
      <c r="H965" s="33"/>
    </row>
    <row r="966" spans="1:8" ht="22.5" customHeight="1">
      <c r="A966" s="25"/>
      <c r="B966" s="26"/>
      <c r="C966" s="32"/>
      <c r="D966" s="33"/>
      <c r="E966" s="34"/>
      <c r="F966" s="34"/>
      <c r="G966" s="32"/>
      <c r="H966" s="33"/>
    </row>
    <row r="967" spans="1:8" ht="22.5" customHeight="1">
      <c r="A967" s="25"/>
      <c r="B967" s="26"/>
      <c r="C967" s="32"/>
      <c r="D967" s="33"/>
      <c r="E967" s="34"/>
      <c r="F967" s="34"/>
      <c r="G967" s="32"/>
      <c r="H967" s="33"/>
    </row>
    <row r="968" spans="1:8" ht="22.5" customHeight="1">
      <c r="A968" s="106" t="s">
        <v>4</v>
      </c>
      <c r="B968" s="107"/>
      <c r="C968" s="107"/>
      <c r="D968" s="107"/>
      <c r="E968" s="108" t="s">
        <v>5</v>
      </c>
      <c r="F968" s="108" t="s">
        <v>6</v>
      </c>
      <c r="G968" s="106" t="s">
        <v>7</v>
      </c>
      <c r="H968" s="110"/>
    </row>
    <row r="969" spans="1:8" ht="22.5" customHeight="1">
      <c r="A969" s="111" t="s">
        <v>8</v>
      </c>
      <c r="B969" s="112"/>
      <c r="C969" s="111" t="s">
        <v>9</v>
      </c>
      <c r="D969" s="112"/>
      <c r="E969" s="109"/>
      <c r="F969" s="109"/>
      <c r="G969" s="111" t="s">
        <v>9</v>
      </c>
      <c r="H969" s="112"/>
    </row>
    <row r="970" spans="1:8" ht="22.5" customHeight="1">
      <c r="A970" s="6"/>
      <c r="B970" s="7"/>
      <c r="C970" s="6"/>
      <c r="D970" s="7"/>
      <c r="E970" s="35" t="s">
        <v>32</v>
      </c>
      <c r="F970" s="36"/>
      <c r="G970" s="6"/>
      <c r="H970" s="7"/>
    </row>
    <row r="971" spans="1:8" ht="22.5" customHeight="1">
      <c r="A971" s="10">
        <f>1229500-60000-10000-10000-35000-20000-50000-48500-10000-3000-8700+15000-184247-22980</f>
        <v>782073</v>
      </c>
      <c r="B971" s="11" t="s">
        <v>12</v>
      </c>
      <c r="C971" s="10">
        <v>773205</v>
      </c>
      <c r="D971" s="11" t="s">
        <v>12</v>
      </c>
      <c r="E971" s="14" t="s">
        <v>33</v>
      </c>
      <c r="F971" s="22">
        <v>510000</v>
      </c>
      <c r="G971" s="10">
        <v>104568</v>
      </c>
      <c r="H971" s="11" t="s">
        <v>12</v>
      </c>
    </row>
    <row r="972" spans="1:8" ht="22.5" customHeight="1">
      <c r="A972" s="10">
        <v>0</v>
      </c>
      <c r="B972" s="11" t="s">
        <v>12</v>
      </c>
      <c r="C972" s="10">
        <v>7499790</v>
      </c>
      <c r="D972" s="11" t="s">
        <v>12</v>
      </c>
      <c r="E972" s="14" t="s">
        <v>34</v>
      </c>
      <c r="F972" s="22">
        <v>510000</v>
      </c>
      <c r="G972" s="10">
        <v>723650</v>
      </c>
      <c r="H972" s="11" t="s">
        <v>12</v>
      </c>
    </row>
    <row r="973" spans="1:8" ht="22.5" customHeight="1">
      <c r="A973" s="10">
        <v>2052720</v>
      </c>
      <c r="B973" s="11" t="s">
        <v>12</v>
      </c>
      <c r="C973" s="10">
        <v>2052720</v>
      </c>
      <c r="D973" s="11" t="s">
        <v>12</v>
      </c>
      <c r="E973" s="14" t="s">
        <v>35</v>
      </c>
      <c r="F973" s="21">
        <v>521000</v>
      </c>
      <c r="G973" s="10">
        <v>171060</v>
      </c>
      <c r="H973" s="11" t="s">
        <v>12</v>
      </c>
    </row>
    <row r="974" spans="1:8" ht="22.5" customHeight="1">
      <c r="A974" s="10">
        <v>3161955</v>
      </c>
      <c r="B974" s="11" t="s">
        <v>12</v>
      </c>
      <c r="C974" s="10">
        <v>3161955</v>
      </c>
      <c r="D974" s="11" t="s">
        <v>12</v>
      </c>
      <c r="E974" s="14" t="s">
        <v>36</v>
      </c>
      <c r="F974" s="21">
        <v>522000</v>
      </c>
      <c r="G974" s="10">
        <v>25200</v>
      </c>
      <c r="H974" s="11" t="s">
        <v>12</v>
      </c>
    </row>
    <row r="975" spans="1:8" ht="22.5" customHeight="1">
      <c r="A975" s="10">
        <f>180000</f>
        <v>180000</v>
      </c>
      <c r="B975" s="11" t="s">
        <v>12</v>
      </c>
      <c r="C975" s="10">
        <v>180000</v>
      </c>
      <c r="D975" s="11" t="s">
        <v>12</v>
      </c>
      <c r="E975" s="14" t="s">
        <v>37</v>
      </c>
      <c r="F975" s="21">
        <v>522000</v>
      </c>
      <c r="G975" s="10">
        <v>15000</v>
      </c>
      <c r="H975" s="11" t="s">
        <v>12</v>
      </c>
    </row>
    <row r="976" spans="1:8" ht="22.5" customHeight="1">
      <c r="A976" s="10">
        <f>1743745</f>
        <v>1743745</v>
      </c>
      <c r="B976" s="11" t="s">
        <v>12</v>
      </c>
      <c r="C976" s="10">
        <v>1743745</v>
      </c>
      <c r="D976" s="11" t="s">
        <v>12</v>
      </c>
      <c r="E976" s="14" t="s">
        <v>38</v>
      </c>
      <c r="F976" s="21">
        <v>522000</v>
      </c>
      <c r="G976" s="10">
        <v>120930</v>
      </c>
      <c r="H976" s="11" t="s">
        <v>12</v>
      </c>
    </row>
    <row r="977" spans="1:8" ht="22.5" customHeight="1">
      <c r="A977" s="10">
        <v>0</v>
      </c>
      <c r="B977" s="11" t="s">
        <v>12</v>
      </c>
      <c r="C977" s="10">
        <v>324000</v>
      </c>
      <c r="D977" s="11" t="s">
        <v>12</v>
      </c>
      <c r="E977" s="14" t="s">
        <v>39</v>
      </c>
      <c r="F977" s="21">
        <v>522000</v>
      </c>
      <c r="G977" s="10">
        <v>27000</v>
      </c>
      <c r="H977" s="11" t="s">
        <v>12</v>
      </c>
    </row>
    <row r="978" spans="1:8" ht="22.5" customHeight="1">
      <c r="A978" s="10">
        <f>1480157+20000+71941+3600+5940+1368+5250+21277+2896+10530+10106+16640+7000+20000+10000+10000+20000+14271+10000+184247+22980+8530+2170+11999</f>
        <v>1970902</v>
      </c>
      <c r="B978" s="11">
        <v>20</v>
      </c>
      <c r="C978" s="10">
        <v>400869</v>
      </c>
      <c r="D978" s="11" t="s">
        <v>12</v>
      </c>
      <c r="E978" s="14" t="s">
        <v>40</v>
      </c>
      <c r="F978" s="21">
        <v>531000</v>
      </c>
      <c r="G978" s="10">
        <v>74522</v>
      </c>
      <c r="H978" s="11" t="s">
        <v>12</v>
      </c>
    </row>
    <row r="979" spans="1:8" ht="22.5" customHeight="1">
      <c r="A979" s="10">
        <f>3051118-20000-71941-3600-5940-21277-10106-16640-7000-20000-10000-10000-14271-8530-2170</f>
        <v>2829643</v>
      </c>
      <c r="B979" s="11" t="s">
        <v>12</v>
      </c>
      <c r="C979" s="10">
        <v>2790471</v>
      </c>
      <c r="D979" s="11">
        <v>90</v>
      </c>
      <c r="E979" s="14" t="s">
        <v>41</v>
      </c>
      <c r="F979" s="21">
        <v>532000</v>
      </c>
      <c r="G979" s="10">
        <v>236761</v>
      </c>
      <c r="H979" s="11">
        <v>50</v>
      </c>
    </row>
    <row r="980" spans="1:8" ht="22.5" customHeight="1">
      <c r="A980" s="10">
        <v>0</v>
      </c>
      <c r="B980" s="11" t="s">
        <v>12</v>
      </c>
      <c r="C980" s="10">
        <v>59500</v>
      </c>
      <c r="D980" s="11" t="s">
        <v>12</v>
      </c>
      <c r="E980" s="14" t="s">
        <v>81</v>
      </c>
      <c r="F980" s="21">
        <v>532000</v>
      </c>
      <c r="G980" s="10">
        <v>31500</v>
      </c>
      <c r="H980" s="11" t="s">
        <v>12</v>
      </c>
    </row>
    <row r="981" spans="1:8" ht="22.5" customHeight="1">
      <c r="A981" s="10">
        <f>1882095-7712-24382-20000-1368-5250-2896-10530-10000</f>
        <v>1799957</v>
      </c>
      <c r="B981" s="11">
        <v>80</v>
      </c>
      <c r="C981" s="10">
        <v>1383814</v>
      </c>
      <c r="D981" s="11">
        <v>25</v>
      </c>
      <c r="E981" s="14" t="s">
        <v>42</v>
      </c>
      <c r="F981" s="21">
        <v>533000</v>
      </c>
      <c r="G981" s="10">
        <v>290600</v>
      </c>
      <c r="H981" s="11">
        <v>80</v>
      </c>
    </row>
    <row r="982" spans="1:8" ht="22.5" customHeight="1">
      <c r="A982" s="10">
        <v>0</v>
      </c>
      <c r="B982" s="11" t="s">
        <v>12</v>
      </c>
      <c r="C982" s="10">
        <v>139722</v>
      </c>
      <c r="D982" s="11" t="s">
        <v>12</v>
      </c>
      <c r="E982" s="14" t="s">
        <v>43</v>
      </c>
      <c r="F982" s="21">
        <v>533000</v>
      </c>
      <c r="G982" s="10">
        <v>139722</v>
      </c>
      <c r="H982" s="11" t="s">
        <v>12</v>
      </c>
    </row>
    <row r="983" spans="1:8" ht="22.5" customHeight="1">
      <c r="A983" s="10">
        <f>225000-2066-4759-1770-39900</f>
        <v>176505</v>
      </c>
      <c r="B983" s="38" t="s">
        <v>12</v>
      </c>
      <c r="C983" s="10">
        <v>176347</v>
      </c>
      <c r="D983" s="11">
        <v>30</v>
      </c>
      <c r="E983" s="14" t="s">
        <v>44</v>
      </c>
      <c r="F983" s="21">
        <v>534000</v>
      </c>
      <c r="G983" s="10">
        <v>18681</v>
      </c>
      <c r="H983" s="11">
        <v>61</v>
      </c>
    </row>
    <row r="984" spans="1:8" ht="22.5" customHeight="1">
      <c r="A984" s="10">
        <f>349860</f>
        <v>349860</v>
      </c>
      <c r="B984" s="20" t="s">
        <v>12</v>
      </c>
      <c r="C984" s="10">
        <v>306660</v>
      </c>
      <c r="D984" s="11" t="s">
        <v>12</v>
      </c>
      <c r="E984" s="14" t="s">
        <v>46</v>
      </c>
      <c r="F984" s="21">
        <v>541000</v>
      </c>
      <c r="G984" s="10">
        <v>135350</v>
      </c>
      <c r="H984" s="11" t="s">
        <v>12</v>
      </c>
    </row>
    <row r="985" spans="1:8" ht="22.5" customHeight="1">
      <c r="A985" s="10">
        <f>1607500-47000+14000</f>
        <v>1574500</v>
      </c>
      <c r="B985" s="20" t="s">
        <v>12</v>
      </c>
      <c r="C985" s="10">
        <v>605710</v>
      </c>
      <c r="D985" s="11" t="s">
        <v>12</v>
      </c>
      <c r="E985" s="14" t="s">
        <v>47</v>
      </c>
      <c r="F985" s="21">
        <v>542000</v>
      </c>
      <c r="G985" s="10">
        <v>480710</v>
      </c>
      <c r="H985" s="11" t="s">
        <v>12</v>
      </c>
    </row>
    <row r="986" spans="1:8" ht="22.5" customHeight="1">
      <c r="A986" s="10">
        <v>1157639</v>
      </c>
      <c r="B986" s="20" t="s">
        <v>12</v>
      </c>
      <c r="C986" s="10">
        <v>992622</v>
      </c>
      <c r="D986" s="11" t="s">
        <v>12</v>
      </c>
      <c r="E986" s="14" t="s">
        <v>48</v>
      </c>
      <c r="F986" s="21">
        <v>550000</v>
      </c>
      <c r="G986" s="10">
        <v>992622</v>
      </c>
      <c r="H986" s="11" t="s">
        <v>12</v>
      </c>
    </row>
    <row r="987" spans="1:8" ht="22.5" customHeight="1">
      <c r="A987" s="10">
        <f>30000+1660000+70000+200000+55500+10000+35000+70000-48000-20000</f>
        <v>2062500</v>
      </c>
      <c r="B987" s="20" t="s">
        <v>12</v>
      </c>
      <c r="C987" s="10">
        <v>2059685</v>
      </c>
      <c r="D987" s="11">
        <v>18</v>
      </c>
      <c r="E987" s="14" t="s">
        <v>45</v>
      </c>
      <c r="F987" s="21">
        <v>560000</v>
      </c>
      <c r="G987" s="10">
        <v>45000</v>
      </c>
      <c r="H987" s="11" t="s">
        <v>12</v>
      </c>
    </row>
    <row r="988" spans="1:8" ht="22.5" customHeight="1">
      <c r="A988" s="23"/>
      <c r="B988" s="20"/>
      <c r="C988" s="23"/>
      <c r="D988" s="24"/>
      <c r="E988" s="14"/>
      <c r="F988" s="21"/>
      <c r="G988" s="23"/>
      <c r="H988" s="24"/>
    </row>
    <row r="989" spans="1:8" ht="22.5" customHeight="1" thickBot="1">
      <c r="A989" s="15">
        <f>INT(SUM(A970:A988)+SUM(B970:B988)/100)</f>
        <v>19842000</v>
      </c>
      <c r="B989" s="16" t="s">
        <v>12</v>
      </c>
      <c r="C989" s="27">
        <f>INT(SUM(C970:C988)+SUM(D970:D988)/100)</f>
        <v>24650816</v>
      </c>
      <c r="D989" s="28">
        <f>MOD(SUM(D970:D988),100)</f>
        <v>63</v>
      </c>
      <c r="E989" s="17"/>
      <c r="F989" s="18"/>
      <c r="G989" s="27">
        <f>INT(SUM(G971:G988)+SUM(H971:H988)/100)</f>
        <v>3632877</v>
      </c>
      <c r="H989" s="28">
        <f>MOD(SUM(H970:H988),100)</f>
        <v>91</v>
      </c>
    </row>
    <row r="990" spans="1:8" ht="22.5" customHeight="1" thickTop="1">
      <c r="A990" s="32"/>
      <c r="B990" s="33"/>
      <c r="C990" s="78"/>
      <c r="D990" s="79"/>
      <c r="E990" s="17"/>
      <c r="F990" s="18"/>
      <c r="G990" s="78"/>
      <c r="H990" s="79"/>
    </row>
    <row r="991" spans="1:8" ht="22.5" customHeight="1">
      <c r="A991" s="19"/>
      <c r="B991" s="20"/>
      <c r="C991" s="10"/>
      <c r="D991" s="11"/>
      <c r="E991" s="14"/>
      <c r="F991" s="22"/>
      <c r="G991" s="10"/>
      <c r="H991" s="38"/>
    </row>
    <row r="992" spans="1:8" ht="22.5" customHeight="1">
      <c r="A992" s="19"/>
      <c r="B992" s="20"/>
      <c r="C992" s="10">
        <v>528469</v>
      </c>
      <c r="D992" s="11" t="s">
        <v>12</v>
      </c>
      <c r="E992" s="14" t="s">
        <v>26</v>
      </c>
      <c r="F992" s="22">
        <v>110605</v>
      </c>
      <c r="G992" s="10">
        <v>38276</v>
      </c>
      <c r="H992" s="11" t="s">
        <v>12</v>
      </c>
    </row>
    <row r="993" spans="1:8" ht="22.5" customHeight="1">
      <c r="A993" s="19"/>
      <c r="B993" s="20"/>
      <c r="C993" s="10">
        <v>398008</v>
      </c>
      <c r="D993" s="11">
        <v>42</v>
      </c>
      <c r="E993" s="14" t="s">
        <v>49</v>
      </c>
      <c r="F993" s="21">
        <v>210402</v>
      </c>
      <c r="G993" s="10">
        <v>0</v>
      </c>
      <c r="H993" s="11" t="s">
        <v>12</v>
      </c>
    </row>
    <row r="994" spans="1:8" ht="22.5" customHeight="1">
      <c r="A994" s="19"/>
      <c r="B994" s="20"/>
      <c r="C994" s="10">
        <v>288548</v>
      </c>
      <c r="D994" s="11">
        <v>92</v>
      </c>
      <c r="E994" s="14" t="s">
        <v>51</v>
      </c>
      <c r="F994" s="21">
        <v>230100</v>
      </c>
      <c r="G994" s="10">
        <v>87887</v>
      </c>
      <c r="H994" s="11">
        <v>91</v>
      </c>
    </row>
    <row r="995" spans="1:8" ht="22.5" customHeight="1">
      <c r="A995" s="19"/>
      <c r="B995" s="20"/>
      <c r="C995" s="23">
        <v>1140072</v>
      </c>
      <c r="D995" s="24" t="s">
        <v>12</v>
      </c>
      <c r="E995" s="14" t="s">
        <v>50</v>
      </c>
      <c r="F995" s="21">
        <v>300000</v>
      </c>
      <c r="G995" s="10">
        <v>309700</v>
      </c>
      <c r="H995" s="11" t="s">
        <v>12</v>
      </c>
    </row>
    <row r="996" spans="1:8" ht="22.5" customHeight="1" thickBot="1">
      <c r="A996" s="25"/>
      <c r="B996" s="26"/>
      <c r="C996" s="27">
        <f>INT(SUM(C991:C995)+SUM(D991:D995)/100)</f>
        <v>2355098</v>
      </c>
      <c r="D996" s="28">
        <f>MOD(SUM(D991:D995),100)</f>
        <v>34</v>
      </c>
      <c r="E996" s="18"/>
      <c r="F996" s="18"/>
      <c r="G996" s="15">
        <f>INT(SUM(G991:G995)+SUM(H991:H995)/100)</f>
        <v>435863</v>
      </c>
      <c r="H996" s="16">
        <f>MOD(SUM(H991:H995),100)</f>
        <v>91</v>
      </c>
    </row>
    <row r="997" spans="1:8" ht="22.5" customHeight="1" thickBot="1" thickTop="1">
      <c r="A997" s="25"/>
      <c r="B997" s="26"/>
      <c r="C997" s="39">
        <f>INT(SUM(C989+C996)+SUM(D989+D996)/100)</f>
        <v>27005914</v>
      </c>
      <c r="D997" s="40">
        <f>MOD(SUM(D989+D996),100)</f>
        <v>97</v>
      </c>
      <c r="E997" s="18" t="s">
        <v>52</v>
      </c>
      <c r="F997" s="18"/>
      <c r="G997" s="27">
        <f>INT(SUM(G989+G996)+SUM(H989+H996)/100)</f>
        <v>4068741</v>
      </c>
      <c r="H997" s="28">
        <f>MOD(SUM(H989+H996),100)</f>
        <v>82</v>
      </c>
    </row>
    <row r="998" spans="1:8" ht="22.5" customHeight="1" thickTop="1">
      <c r="A998" s="19"/>
      <c r="B998" s="20"/>
      <c r="C998" s="74">
        <f>INT(SUM(C961-C997)+SUM(D961-D997)/100)</f>
        <v>3084995</v>
      </c>
      <c r="D998" s="75">
        <f>MOD(SUM(D961-D997),100)</f>
        <v>78</v>
      </c>
      <c r="E998" s="41" t="s">
        <v>53</v>
      </c>
      <c r="F998" s="44"/>
      <c r="G998" s="74"/>
      <c r="H998" s="75"/>
    </row>
    <row r="999" spans="1:8" ht="22.5" customHeight="1">
      <c r="A999" s="19"/>
      <c r="B999" s="20"/>
      <c r="C999" s="10"/>
      <c r="D999" s="11"/>
      <c r="E999" s="21" t="s">
        <v>54</v>
      </c>
      <c r="F999" s="21"/>
      <c r="G999" s="10"/>
      <c r="H999" s="11"/>
    </row>
    <row r="1000" spans="1:8" ht="22.5" customHeight="1">
      <c r="A1000" s="19"/>
      <c r="B1000" s="42"/>
      <c r="C1000" s="72"/>
      <c r="D1000" s="45"/>
      <c r="E1000" s="43" t="s">
        <v>55</v>
      </c>
      <c r="F1000" s="44"/>
      <c r="G1000" s="72">
        <f>INT(SUM(G997-G961)+SUM(H997-H961)/100)</f>
        <v>2167836</v>
      </c>
      <c r="H1000" s="45">
        <f>MOD(SUM(H997-H961),100)</f>
        <v>83</v>
      </c>
    </row>
    <row r="1001" spans="1:8" ht="22.5" customHeight="1" thickBot="1">
      <c r="A1001" s="25"/>
      <c r="B1001" s="26"/>
      <c r="C1001" s="27">
        <f>INT(SUM(C934+C998)+SUM(D934+D998)/100)</f>
        <v>25632862</v>
      </c>
      <c r="D1001" s="28">
        <f>MOD(SUM(D934+D998),100)</f>
        <v>74</v>
      </c>
      <c r="E1001" s="18" t="s">
        <v>56</v>
      </c>
      <c r="F1001" s="31"/>
      <c r="G1001" s="27">
        <f>INT(SUM(G934-G1000)+SUM(H934-H1000)/100)</f>
        <v>25632862</v>
      </c>
      <c r="H1001" s="28">
        <f>MOD(SUM(H934-H1000),100)</f>
        <v>74</v>
      </c>
    </row>
    <row r="1002" spans="1:8" ht="22.5" customHeight="1" thickTop="1">
      <c r="A1002" s="25"/>
      <c r="B1002" s="26"/>
      <c r="C1002" s="32"/>
      <c r="D1002" s="33"/>
      <c r="E1002" s="34"/>
      <c r="F1002" s="34"/>
      <c r="G1002" s="61"/>
      <c r="H1002" s="33"/>
    </row>
    <row r="1003" spans="1:8" ht="22.5" customHeight="1">
      <c r="A1003" s="25"/>
      <c r="B1003" s="26"/>
      <c r="C1003" s="32"/>
      <c r="D1003" s="33"/>
      <c r="E1003" s="34"/>
      <c r="F1003" s="34"/>
      <c r="G1003" s="32"/>
      <c r="H1003" s="33"/>
    </row>
    <row r="1004" spans="1:8" ht="22.5" customHeight="1">
      <c r="A1004" s="25"/>
      <c r="B1004" s="26"/>
      <c r="C1004" s="32"/>
      <c r="D1004" s="33"/>
      <c r="E1004" s="34"/>
      <c r="F1004" s="34"/>
      <c r="G1004" s="61"/>
      <c r="H1004" s="33"/>
    </row>
    <row r="1005" spans="1:8" ht="22.5" customHeight="1">
      <c r="A1005" s="25"/>
      <c r="B1005" s="26"/>
      <c r="C1005" s="67" t="s">
        <v>77</v>
      </c>
      <c r="D1005" s="33"/>
      <c r="E1005" s="70"/>
      <c r="F1005" s="34"/>
      <c r="G1005" s="61"/>
      <c r="H1005" s="33"/>
    </row>
    <row r="1006" spans="1:8" ht="22.5" customHeight="1">
      <c r="A1006" s="105" t="s">
        <v>57</v>
      </c>
      <c r="B1006" s="105"/>
      <c r="C1006" s="105"/>
      <c r="D1006" s="105"/>
      <c r="E1006" s="46" t="s">
        <v>57</v>
      </c>
      <c r="F1006" s="105" t="s">
        <v>57</v>
      </c>
      <c r="G1006" s="105"/>
      <c r="H1006" s="105"/>
    </row>
    <row r="1007" spans="1:8" ht="22.5" customHeight="1">
      <c r="A1007" s="105" t="s">
        <v>58</v>
      </c>
      <c r="B1007" s="105"/>
      <c r="C1007" s="105"/>
      <c r="D1007" s="105"/>
      <c r="E1007" s="46" t="s">
        <v>83</v>
      </c>
      <c r="F1007" s="105" t="s">
        <v>73</v>
      </c>
      <c r="G1007" s="105"/>
      <c r="H1007" s="105"/>
    </row>
    <row r="1008" spans="1:8" ht="22.5" customHeight="1">
      <c r="A1008" s="105" t="s">
        <v>72</v>
      </c>
      <c r="B1008" s="105"/>
      <c r="C1008" s="105"/>
      <c r="D1008" s="105"/>
      <c r="E1008" s="46" t="s">
        <v>60</v>
      </c>
      <c r="F1008" s="105" t="s">
        <v>59</v>
      </c>
      <c r="G1008" s="105"/>
      <c r="H1008" s="105"/>
    </row>
  </sheetData>
  <sheetProtection/>
  <mergeCells count="264">
    <mergeCell ref="A585:D585"/>
    <mergeCell ref="F585:H585"/>
    <mergeCell ref="A586:D586"/>
    <mergeCell ref="F586:H586"/>
    <mergeCell ref="A587:D587"/>
    <mergeCell ref="F587:H587"/>
    <mergeCell ref="A547:D547"/>
    <mergeCell ref="E547:E548"/>
    <mergeCell ref="F547:F548"/>
    <mergeCell ref="G547:H547"/>
    <mergeCell ref="A548:B548"/>
    <mergeCell ref="C548:D548"/>
    <mergeCell ref="G548:H548"/>
    <mergeCell ref="F509:H509"/>
    <mergeCell ref="F511:H511"/>
    <mergeCell ref="A512:D512"/>
    <mergeCell ref="E512:E513"/>
    <mergeCell ref="F512:F513"/>
    <mergeCell ref="G512:H512"/>
    <mergeCell ref="A513:B513"/>
    <mergeCell ref="C513:D513"/>
    <mergeCell ref="G513:H513"/>
    <mergeCell ref="A418:D418"/>
    <mergeCell ref="F418:H418"/>
    <mergeCell ref="A419:D419"/>
    <mergeCell ref="F419:H419"/>
    <mergeCell ref="A420:D420"/>
    <mergeCell ref="F420:H420"/>
    <mergeCell ref="A379:D379"/>
    <mergeCell ref="E379:E380"/>
    <mergeCell ref="F379:F380"/>
    <mergeCell ref="G379:H379"/>
    <mergeCell ref="A380:B380"/>
    <mergeCell ref="C380:D380"/>
    <mergeCell ref="G380:H380"/>
    <mergeCell ref="F341:H341"/>
    <mergeCell ref="F343:H343"/>
    <mergeCell ref="A344:D344"/>
    <mergeCell ref="E344:E345"/>
    <mergeCell ref="F344:F345"/>
    <mergeCell ref="G344:H344"/>
    <mergeCell ref="A345:B345"/>
    <mergeCell ref="C345:D345"/>
    <mergeCell ref="G345:H345"/>
    <mergeCell ref="A334:D334"/>
    <mergeCell ref="F334:H334"/>
    <mergeCell ref="A335:D335"/>
    <mergeCell ref="F335:H335"/>
    <mergeCell ref="A336:D336"/>
    <mergeCell ref="F336:H336"/>
    <mergeCell ref="A295:D295"/>
    <mergeCell ref="E295:E296"/>
    <mergeCell ref="F295:F296"/>
    <mergeCell ref="G295:H295"/>
    <mergeCell ref="A296:B296"/>
    <mergeCell ref="C296:D296"/>
    <mergeCell ref="G296:H296"/>
    <mergeCell ref="F257:H257"/>
    <mergeCell ref="F259:H259"/>
    <mergeCell ref="A260:D260"/>
    <mergeCell ref="E260:E261"/>
    <mergeCell ref="F260:F261"/>
    <mergeCell ref="G260:H260"/>
    <mergeCell ref="A261:B261"/>
    <mergeCell ref="C261:D261"/>
    <mergeCell ref="G261:H261"/>
    <mergeCell ref="F5:H5"/>
    <mergeCell ref="F7:H7"/>
    <mergeCell ref="A8:D8"/>
    <mergeCell ref="E8:E9"/>
    <mergeCell ref="F8:F9"/>
    <mergeCell ref="G8:H8"/>
    <mergeCell ref="A9:B9"/>
    <mergeCell ref="C9:D9"/>
    <mergeCell ref="G9:H9"/>
    <mergeCell ref="A43:D43"/>
    <mergeCell ref="E43:E44"/>
    <mergeCell ref="F43:F44"/>
    <mergeCell ref="G43:H43"/>
    <mergeCell ref="A44:B44"/>
    <mergeCell ref="C44:D44"/>
    <mergeCell ref="G44:H44"/>
    <mergeCell ref="A84:D84"/>
    <mergeCell ref="F84:H84"/>
    <mergeCell ref="A82:D82"/>
    <mergeCell ref="F82:H82"/>
    <mergeCell ref="A83:D83"/>
    <mergeCell ref="F83:H83"/>
    <mergeCell ref="F89:H89"/>
    <mergeCell ref="F91:H91"/>
    <mergeCell ref="A92:D92"/>
    <mergeCell ref="E92:E93"/>
    <mergeCell ref="F92:F93"/>
    <mergeCell ref="G92:H92"/>
    <mergeCell ref="A93:B93"/>
    <mergeCell ref="C93:D93"/>
    <mergeCell ref="G93:H93"/>
    <mergeCell ref="A127:D127"/>
    <mergeCell ref="E127:E128"/>
    <mergeCell ref="F127:F128"/>
    <mergeCell ref="G127:H127"/>
    <mergeCell ref="A128:B128"/>
    <mergeCell ref="C128:D128"/>
    <mergeCell ref="G128:H128"/>
    <mergeCell ref="A166:D166"/>
    <mergeCell ref="F166:H166"/>
    <mergeCell ref="A167:D167"/>
    <mergeCell ref="F167:H167"/>
    <mergeCell ref="A168:D168"/>
    <mergeCell ref="F168:H168"/>
    <mergeCell ref="F173:H173"/>
    <mergeCell ref="F175:H175"/>
    <mergeCell ref="A176:D176"/>
    <mergeCell ref="E176:E177"/>
    <mergeCell ref="F176:F177"/>
    <mergeCell ref="G176:H176"/>
    <mergeCell ref="A177:B177"/>
    <mergeCell ref="C177:D177"/>
    <mergeCell ref="G177:H177"/>
    <mergeCell ref="A211:D211"/>
    <mergeCell ref="E211:E212"/>
    <mergeCell ref="F211:F212"/>
    <mergeCell ref="G211:H211"/>
    <mergeCell ref="A212:B212"/>
    <mergeCell ref="C212:D212"/>
    <mergeCell ref="G212:H212"/>
    <mergeCell ref="A250:D250"/>
    <mergeCell ref="F250:H250"/>
    <mergeCell ref="A251:D251"/>
    <mergeCell ref="F251:H251"/>
    <mergeCell ref="A252:D252"/>
    <mergeCell ref="F252:H252"/>
    <mergeCell ref="F425:H425"/>
    <mergeCell ref="F427:H427"/>
    <mergeCell ref="A428:D428"/>
    <mergeCell ref="E428:E429"/>
    <mergeCell ref="F428:F429"/>
    <mergeCell ref="G428:H428"/>
    <mergeCell ref="A429:B429"/>
    <mergeCell ref="C429:D429"/>
    <mergeCell ref="G429:H429"/>
    <mergeCell ref="A463:D463"/>
    <mergeCell ref="E463:E464"/>
    <mergeCell ref="F463:F464"/>
    <mergeCell ref="G463:H463"/>
    <mergeCell ref="A464:B464"/>
    <mergeCell ref="C464:D464"/>
    <mergeCell ref="G464:H464"/>
    <mergeCell ref="A501:D501"/>
    <mergeCell ref="F501:H501"/>
    <mergeCell ref="A502:D502"/>
    <mergeCell ref="F502:H502"/>
    <mergeCell ref="A503:D503"/>
    <mergeCell ref="F503:H503"/>
    <mergeCell ref="F593:H593"/>
    <mergeCell ref="F595:H595"/>
    <mergeCell ref="A596:D596"/>
    <mergeCell ref="E596:E597"/>
    <mergeCell ref="F596:F597"/>
    <mergeCell ref="G596:H596"/>
    <mergeCell ref="A597:B597"/>
    <mergeCell ref="C597:D597"/>
    <mergeCell ref="G597:H597"/>
    <mergeCell ref="A631:D631"/>
    <mergeCell ref="E631:E632"/>
    <mergeCell ref="F631:F632"/>
    <mergeCell ref="G631:H631"/>
    <mergeCell ref="A632:B632"/>
    <mergeCell ref="C632:D632"/>
    <mergeCell ref="G632:H632"/>
    <mergeCell ref="A669:D669"/>
    <mergeCell ref="F669:H669"/>
    <mergeCell ref="A670:D670"/>
    <mergeCell ref="F670:H670"/>
    <mergeCell ref="A671:D671"/>
    <mergeCell ref="F671:H671"/>
    <mergeCell ref="F677:H677"/>
    <mergeCell ref="F679:H679"/>
    <mergeCell ref="A680:D680"/>
    <mergeCell ref="E680:E681"/>
    <mergeCell ref="F680:F681"/>
    <mergeCell ref="G680:H680"/>
    <mergeCell ref="A681:B681"/>
    <mergeCell ref="C681:D681"/>
    <mergeCell ref="G681:H681"/>
    <mergeCell ref="A715:D715"/>
    <mergeCell ref="E715:E716"/>
    <mergeCell ref="F715:F716"/>
    <mergeCell ref="G715:H715"/>
    <mergeCell ref="A716:B716"/>
    <mergeCell ref="C716:D716"/>
    <mergeCell ref="G716:H716"/>
    <mergeCell ref="A754:D754"/>
    <mergeCell ref="F754:H754"/>
    <mergeCell ref="A755:D755"/>
    <mergeCell ref="F755:H755"/>
    <mergeCell ref="A756:D756"/>
    <mergeCell ref="F756:H756"/>
    <mergeCell ref="F761:H761"/>
    <mergeCell ref="F763:H763"/>
    <mergeCell ref="A764:D764"/>
    <mergeCell ref="E764:E765"/>
    <mergeCell ref="F764:F765"/>
    <mergeCell ref="G764:H764"/>
    <mergeCell ref="A765:B765"/>
    <mergeCell ref="C765:D765"/>
    <mergeCell ref="G765:H765"/>
    <mergeCell ref="A799:D799"/>
    <mergeCell ref="E799:E800"/>
    <mergeCell ref="F799:F800"/>
    <mergeCell ref="G799:H799"/>
    <mergeCell ref="A800:B800"/>
    <mergeCell ref="C800:D800"/>
    <mergeCell ref="G800:H800"/>
    <mergeCell ref="A837:D837"/>
    <mergeCell ref="F837:H837"/>
    <mergeCell ref="A838:D838"/>
    <mergeCell ref="F838:H838"/>
    <mergeCell ref="A839:D839"/>
    <mergeCell ref="F839:H839"/>
    <mergeCell ref="F845:H845"/>
    <mergeCell ref="F847:H847"/>
    <mergeCell ref="A848:D848"/>
    <mergeCell ref="E848:E849"/>
    <mergeCell ref="F848:F849"/>
    <mergeCell ref="G848:H848"/>
    <mergeCell ref="A849:B849"/>
    <mergeCell ref="C849:D849"/>
    <mergeCell ref="G849:H849"/>
    <mergeCell ref="A883:D883"/>
    <mergeCell ref="E883:E884"/>
    <mergeCell ref="F883:F884"/>
    <mergeCell ref="G883:H883"/>
    <mergeCell ref="A884:B884"/>
    <mergeCell ref="C884:D884"/>
    <mergeCell ref="G884:H884"/>
    <mergeCell ref="A921:D921"/>
    <mergeCell ref="F921:H921"/>
    <mergeCell ref="A922:D922"/>
    <mergeCell ref="F922:H922"/>
    <mergeCell ref="A923:D923"/>
    <mergeCell ref="F923:H923"/>
    <mergeCell ref="F929:H929"/>
    <mergeCell ref="F931:H931"/>
    <mergeCell ref="A932:D932"/>
    <mergeCell ref="E932:E933"/>
    <mergeCell ref="F932:F933"/>
    <mergeCell ref="G932:H932"/>
    <mergeCell ref="A933:B933"/>
    <mergeCell ref="C933:D933"/>
    <mergeCell ref="G933:H933"/>
    <mergeCell ref="A968:D968"/>
    <mergeCell ref="E968:E969"/>
    <mergeCell ref="F968:F969"/>
    <mergeCell ref="G968:H968"/>
    <mergeCell ref="A969:B969"/>
    <mergeCell ref="C969:D969"/>
    <mergeCell ref="G969:H969"/>
    <mergeCell ref="A1006:D1006"/>
    <mergeCell ref="F1006:H1006"/>
    <mergeCell ref="A1007:D1007"/>
    <mergeCell ref="F1007:H1007"/>
    <mergeCell ref="A1008:D1008"/>
    <mergeCell ref="F1008:H1008"/>
  </mergeCells>
  <printOptions horizontalCentered="1"/>
  <pageMargins left="0.5905511811023623" right="0.11811023622047245" top="0.3937007874015748" bottom="0.1968503937007874" header="0.3937007874015748" footer="0.1968503937007874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view="pageBreakPreview" zoomScale="120" zoomScaleSheetLayoutView="120" zoomScalePageLayoutView="0" workbookViewId="0" topLeftCell="A100">
      <selection activeCell="A106" sqref="A106"/>
    </sheetView>
  </sheetViews>
  <sheetFormatPr defaultColWidth="8.66015625" defaultRowHeight="18"/>
  <cols>
    <col min="1" max="1" width="44.58203125" style="48" customWidth="1"/>
    <col min="2" max="2" width="14.83203125" style="48" customWidth="1"/>
    <col min="3" max="3" width="7.33203125" style="48" customWidth="1"/>
    <col min="4" max="4" width="3.5" style="48" customWidth="1"/>
    <col min="5" max="5" width="32.83203125" style="48" customWidth="1"/>
    <col min="6" max="7" width="9" style="48" customWidth="1"/>
    <col min="8" max="8" width="3.5" style="48" customWidth="1"/>
    <col min="9" max="16384" width="9" style="48" customWidth="1"/>
  </cols>
  <sheetData>
    <row r="1" ht="22.5">
      <c r="A1" s="47" t="s">
        <v>118</v>
      </c>
    </row>
    <row r="3" ht="22.5">
      <c r="A3" s="49" t="s">
        <v>62</v>
      </c>
    </row>
    <row r="4" ht="22.5">
      <c r="A4" s="50"/>
    </row>
    <row r="5" spans="1:3" ht="22.5">
      <c r="A5" s="51" t="s">
        <v>36</v>
      </c>
      <c r="B5" s="52">
        <v>51304</v>
      </c>
      <c r="C5" s="50" t="s">
        <v>63</v>
      </c>
    </row>
    <row r="6" spans="1:3" ht="23.25" thickBot="1">
      <c r="A6" s="34" t="s">
        <v>64</v>
      </c>
      <c r="B6" s="73">
        <f>SUM(B5:B5)</f>
        <v>51304</v>
      </c>
      <c r="C6" s="34" t="s">
        <v>63</v>
      </c>
    </row>
    <row r="7" ht="23.25" thickTop="1"/>
    <row r="34" ht="22.5">
      <c r="A34" s="47" t="s">
        <v>123</v>
      </c>
    </row>
    <row r="36" ht="22.5">
      <c r="A36" s="49" t="s">
        <v>62</v>
      </c>
    </row>
    <row r="37" ht="22.5">
      <c r="A37" s="50"/>
    </row>
    <row r="38" spans="1:3" ht="22.5">
      <c r="A38" s="51" t="s">
        <v>36</v>
      </c>
      <c r="B38" s="52">
        <v>185166</v>
      </c>
      <c r="C38" s="50" t="s">
        <v>63</v>
      </c>
    </row>
    <row r="39" spans="1:3" ht="23.25" thickBot="1">
      <c r="A39" s="34" t="s">
        <v>64</v>
      </c>
      <c r="B39" s="73">
        <f>SUM(B38:B38)</f>
        <v>185166</v>
      </c>
      <c r="C39" s="34" t="s">
        <v>63</v>
      </c>
    </row>
    <row r="40" ht="23.25" thickTop="1"/>
    <row r="67" ht="22.5">
      <c r="A67" s="47" t="s">
        <v>125</v>
      </c>
    </row>
    <row r="69" ht="22.5">
      <c r="A69" s="49" t="s">
        <v>62</v>
      </c>
    </row>
    <row r="70" ht="22.5">
      <c r="A70" s="50"/>
    </row>
    <row r="71" ht="22.5">
      <c r="A71" s="50"/>
    </row>
    <row r="72" spans="1:3" ht="22.5">
      <c r="A72" s="95" t="s">
        <v>36</v>
      </c>
      <c r="B72" s="96">
        <f>143906+335246+100215</f>
        <v>579367</v>
      </c>
      <c r="C72" s="97" t="s">
        <v>63</v>
      </c>
    </row>
    <row r="73" spans="1:3" ht="22.5">
      <c r="A73" s="95" t="s">
        <v>38</v>
      </c>
      <c r="B73" s="96">
        <v>14535</v>
      </c>
      <c r="C73" s="97" t="s">
        <v>63</v>
      </c>
    </row>
    <row r="74" spans="1:3" ht="23.25" thickBot="1">
      <c r="A74" s="94" t="s">
        <v>64</v>
      </c>
      <c r="B74" s="98">
        <f>SUM(B72:B73)</f>
        <v>593902</v>
      </c>
      <c r="C74" s="94" t="s">
        <v>63</v>
      </c>
    </row>
    <row r="75" ht="23.25" thickTop="1"/>
    <row r="100" ht="22.5">
      <c r="A100" s="47" t="s">
        <v>129</v>
      </c>
    </row>
    <row r="102" ht="22.5">
      <c r="A102" s="49" t="s">
        <v>62</v>
      </c>
    </row>
    <row r="103" ht="22.5">
      <c r="A103" s="50"/>
    </row>
    <row r="104" ht="22.5">
      <c r="A104" s="50"/>
    </row>
    <row r="105" spans="1:3" ht="22.5">
      <c r="A105" s="95" t="s">
        <v>36</v>
      </c>
      <c r="B105" s="96">
        <f>146630+77030+48850</f>
        <v>272510</v>
      </c>
      <c r="C105" s="97" t="s">
        <v>63</v>
      </c>
    </row>
    <row r="106" spans="1:3" ht="22.5">
      <c r="A106" s="95" t="s">
        <v>38</v>
      </c>
      <c r="B106" s="96">
        <f>11970+25220</f>
        <v>37190</v>
      </c>
      <c r="C106" s="97" t="s">
        <v>63</v>
      </c>
    </row>
    <row r="107" spans="1:3" ht="23.25" thickBot="1">
      <c r="A107" s="94" t="s">
        <v>64</v>
      </c>
      <c r="B107" s="104">
        <f>SUM(B105:B106)</f>
        <v>309700</v>
      </c>
      <c r="C107" s="94" t="s">
        <v>63</v>
      </c>
    </row>
    <row r="108" ht="23.25" thickTop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1"/>
  <sheetViews>
    <sheetView view="pageBreakPreview" zoomScale="120" zoomScaleSheetLayoutView="120" zoomScalePageLayoutView="0" workbookViewId="0" topLeftCell="A334">
      <selection activeCell="A338" sqref="A338"/>
    </sheetView>
  </sheetViews>
  <sheetFormatPr defaultColWidth="8.66015625" defaultRowHeight="18"/>
  <cols>
    <col min="1" max="1" width="55" style="48" customWidth="1"/>
    <col min="2" max="2" width="11.83203125" style="56" customWidth="1"/>
    <col min="3" max="3" width="9" style="48" customWidth="1"/>
    <col min="4" max="4" width="9.5" style="48" customWidth="1"/>
    <col min="5" max="5" width="8.58203125" style="48" customWidth="1"/>
    <col min="6" max="7" width="9" style="48" customWidth="1"/>
    <col min="8" max="8" width="9.25" style="48" customWidth="1"/>
    <col min="9" max="16384" width="9" style="48" customWidth="1"/>
  </cols>
  <sheetData>
    <row r="1" spans="1:2" ht="22.5">
      <c r="A1" s="47" t="s">
        <v>92</v>
      </c>
      <c r="B1" s="55"/>
    </row>
    <row r="3" ht="22.5">
      <c r="A3" s="49" t="s">
        <v>65</v>
      </c>
    </row>
    <row r="4" ht="22.5">
      <c r="A4" s="50"/>
    </row>
    <row r="5" spans="1:3" ht="22.5">
      <c r="A5" s="51" t="s">
        <v>66</v>
      </c>
      <c r="B5" s="57">
        <v>138.03</v>
      </c>
      <c r="C5" s="53" t="s">
        <v>63</v>
      </c>
    </row>
    <row r="6" spans="1:3" ht="22.5">
      <c r="A6" s="51" t="s">
        <v>84</v>
      </c>
      <c r="B6" s="57">
        <v>0</v>
      </c>
      <c r="C6" s="53" t="s">
        <v>63</v>
      </c>
    </row>
    <row r="7" spans="1:3" ht="22.5">
      <c r="A7" s="51" t="s">
        <v>67</v>
      </c>
      <c r="B7" s="57">
        <f>21950+4895</f>
        <v>26845</v>
      </c>
      <c r="C7" s="53" t="s">
        <v>63</v>
      </c>
    </row>
    <row r="8" spans="1:3" ht="22.5">
      <c r="A8" s="51" t="s">
        <v>68</v>
      </c>
      <c r="B8" s="57">
        <v>0</v>
      </c>
      <c r="C8" s="53" t="s">
        <v>63</v>
      </c>
    </row>
    <row r="9" spans="1:3" ht="22.5">
      <c r="A9" s="51" t="s">
        <v>69</v>
      </c>
      <c r="B9" s="57">
        <v>0</v>
      </c>
      <c r="C9" s="53" t="s">
        <v>63</v>
      </c>
    </row>
    <row r="10" spans="1:3" ht="22.5">
      <c r="A10" s="51" t="s">
        <v>70</v>
      </c>
      <c r="B10" s="57">
        <v>0</v>
      </c>
      <c r="C10" s="53" t="s">
        <v>63</v>
      </c>
    </row>
    <row r="11" spans="1:3" ht="22.5">
      <c r="A11" s="51" t="s">
        <v>86</v>
      </c>
      <c r="B11" s="58">
        <v>0</v>
      </c>
      <c r="C11" s="53" t="s">
        <v>63</v>
      </c>
    </row>
    <row r="12" spans="1:3" ht="23.25" thickBot="1">
      <c r="A12" s="34" t="s">
        <v>64</v>
      </c>
      <c r="B12" s="54">
        <f>SUM(B5:B11)</f>
        <v>26983.03</v>
      </c>
      <c r="C12" s="34" t="s">
        <v>63</v>
      </c>
    </row>
    <row r="13" ht="23.25" thickTop="1"/>
    <row r="34" spans="1:2" ht="22.5">
      <c r="A34" s="47" t="s">
        <v>97</v>
      </c>
      <c r="B34" s="55"/>
    </row>
    <row r="36" ht="22.5">
      <c r="A36" s="49" t="s">
        <v>65</v>
      </c>
    </row>
    <row r="37" ht="22.5">
      <c r="A37" s="50"/>
    </row>
    <row r="38" spans="1:3" ht="22.5">
      <c r="A38" s="51" t="s">
        <v>66</v>
      </c>
      <c r="B38" s="57">
        <v>784.85</v>
      </c>
      <c r="C38" s="53" t="s">
        <v>63</v>
      </c>
    </row>
    <row r="39" spans="1:3" ht="22.5">
      <c r="A39" s="51" t="s">
        <v>84</v>
      </c>
      <c r="B39" s="57">
        <v>0</v>
      </c>
      <c r="C39" s="53" t="s">
        <v>63</v>
      </c>
    </row>
    <row r="40" spans="1:3" ht="22.5">
      <c r="A40" s="51" t="s">
        <v>67</v>
      </c>
      <c r="B40" s="57">
        <v>0</v>
      </c>
      <c r="C40" s="53" t="s">
        <v>63</v>
      </c>
    </row>
    <row r="41" spans="1:3" ht="22.5">
      <c r="A41" s="51" t="s">
        <v>68</v>
      </c>
      <c r="B41" s="57">
        <v>0</v>
      </c>
      <c r="C41" s="53" t="s">
        <v>63</v>
      </c>
    </row>
    <row r="42" spans="1:3" ht="22.5">
      <c r="A42" s="51" t="s">
        <v>69</v>
      </c>
      <c r="B42" s="57">
        <v>0</v>
      </c>
      <c r="C42" s="53" t="s">
        <v>63</v>
      </c>
    </row>
    <row r="43" spans="1:3" ht="22.5">
      <c r="A43" s="51" t="s">
        <v>70</v>
      </c>
      <c r="B43" s="57">
        <v>0</v>
      </c>
      <c r="C43" s="53" t="s">
        <v>63</v>
      </c>
    </row>
    <row r="44" spans="1:3" ht="22.5">
      <c r="A44" s="51" t="s">
        <v>86</v>
      </c>
      <c r="B44" s="58">
        <v>0</v>
      </c>
      <c r="C44" s="53" t="s">
        <v>63</v>
      </c>
    </row>
    <row r="45" spans="1:3" ht="23.25" thickBot="1">
      <c r="A45" s="34" t="s">
        <v>64</v>
      </c>
      <c r="B45" s="54">
        <f>SUM(B38:B44)</f>
        <v>784.85</v>
      </c>
      <c r="C45" s="34" t="s">
        <v>63</v>
      </c>
    </row>
    <row r="46" ht="23.25" thickTop="1"/>
    <row r="67" spans="1:2" ht="22.5">
      <c r="A67" s="47" t="s">
        <v>99</v>
      </c>
      <c r="B67" s="55"/>
    </row>
    <row r="69" ht="22.5">
      <c r="A69" s="49" t="s">
        <v>65</v>
      </c>
    </row>
    <row r="70" ht="22.5">
      <c r="A70" s="50"/>
    </row>
    <row r="71" spans="1:3" ht="22.5">
      <c r="A71" s="51" t="s">
        <v>66</v>
      </c>
      <c r="B71" s="57">
        <v>2906.4</v>
      </c>
      <c r="C71" s="53" t="s">
        <v>63</v>
      </c>
    </row>
    <row r="72" spans="1:3" ht="22.5">
      <c r="A72" s="51" t="s">
        <v>84</v>
      </c>
      <c r="B72" s="57">
        <v>0</v>
      </c>
      <c r="C72" s="53" t="s">
        <v>63</v>
      </c>
    </row>
    <row r="73" spans="1:3" ht="22.5">
      <c r="A73" s="51" t="s">
        <v>67</v>
      </c>
      <c r="B73" s="57">
        <v>0</v>
      </c>
      <c r="C73" s="53" t="s">
        <v>63</v>
      </c>
    </row>
    <row r="74" spans="1:3" ht="22.5">
      <c r="A74" s="51" t="s">
        <v>68</v>
      </c>
      <c r="B74" s="57">
        <v>0</v>
      </c>
      <c r="C74" s="53" t="s">
        <v>63</v>
      </c>
    </row>
    <row r="75" spans="1:3" ht="22.5">
      <c r="A75" s="51" t="s">
        <v>69</v>
      </c>
      <c r="B75" s="57">
        <v>1384.09</v>
      </c>
      <c r="C75" s="53" t="s">
        <v>63</v>
      </c>
    </row>
    <row r="76" spans="1:3" ht="22.5">
      <c r="A76" s="51" t="s">
        <v>70</v>
      </c>
      <c r="B76" s="57">
        <v>0</v>
      </c>
      <c r="C76" s="53" t="s">
        <v>63</v>
      </c>
    </row>
    <row r="77" spans="1:3" ht="22.5">
      <c r="A77" s="51" t="s">
        <v>86</v>
      </c>
      <c r="B77" s="58">
        <v>0</v>
      </c>
      <c r="C77" s="53" t="s">
        <v>63</v>
      </c>
    </row>
    <row r="78" spans="1:3" ht="23.25" thickBot="1">
      <c r="A78" s="34" t="s">
        <v>64</v>
      </c>
      <c r="B78" s="54">
        <f>SUM(B71:B77)</f>
        <v>4290.49</v>
      </c>
      <c r="C78" s="34" t="s">
        <v>63</v>
      </c>
    </row>
    <row r="79" ht="23.25" thickTop="1"/>
    <row r="100" spans="1:2" ht="22.5">
      <c r="A100" s="47" t="s">
        <v>101</v>
      </c>
      <c r="B100" s="55"/>
    </row>
    <row r="102" ht="22.5">
      <c r="A102" s="49" t="s">
        <v>65</v>
      </c>
    </row>
    <row r="103" ht="22.5">
      <c r="A103" s="50"/>
    </row>
    <row r="104" spans="1:3" ht="22.5">
      <c r="A104" s="51" t="s">
        <v>66</v>
      </c>
      <c r="B104" s="57">
        <v>1590.03</v>
      </c>
      <c r="C104" s="53" t="s">
        <v>63</v>
      </c>
    </row>
    <row r="105" spans="1:3" ht="22.5">
      <c r="A105" s="51" t="s">
        <v>84</v>
      </c>
      <c r="B105" s="57">
        <v>0</v>
      </c>
      <c r="C105" s="53" t="s">
        <v>63</v>
      </c>
    </row>
    <row r="106" spans="1:3" ht="22.5">
      <c r="A106" s="51" t="s">
        <v>67</v>
      </c>
      <c r="B106" s="57">
        <v>0</v>
      </c>
      <c r="C106" s="53" t="s">
        <v>63</v>
      </c>
    </row>
    <row r="107" spans="1:3" ht="22.5">
      <c r="A107" s="51" t="s">
        <v>68</v>
      </c>
      <c r="B107" s="57">
        <v>0</v>
      </c>
      <c r="C107" s="53" t="s">
        <v>63</v>
      </c>
    </row>
    <row r="108" spans="1:3" ht="22.5">
      <c r="A108" s="51" t="s">
        <v>69</v>
      </c>
      <c r="B108" s="57">
        <v>0</v>
      </c>
      <c r="C108" s="53" t="s">
        <v>63</v>
      </c>
    </row>
    <row r="109" spans="1:3" ht="22.5">
      <c r="A109" s="51" t="s">
        <v>70</v>
      </c>
      <c r="B109" s="57">
        <v>0</v>
      </c>
      <c r="C109" s="53" t="s">
        <v>63</v>
      </c>
    </row>
    <row r="110" spans="1:3" ht="22.5">
      <c r="A110" s="51" t="s">
        <v>86</v>
      </c>
      <c r="B110" s="58">
        <v>0</v>
      </c>
      <c r="C110" s="53" t="s">
        <v>63</v>
      </c>
    </row>
    <row r="111" spans="1:3" ht="23.25" thickBot="1">
      <c r="A111" s="34" t="s">
        <v>64</v>
      </c>
      <c r="B111" s="54">
        <f>SUM(B104:B110)</f>
        <v>1590.03</v>
      </c>
      <c r="C111" s="34" t="s">
        <v>63</v>
      </c>
    </row>
    <row r="112" ht="23.25" thickTop="1"/>
    <row r="133" spans="1:2" ht="22.5">
      <c r="A133" s="47" t="s">
        <v>103</v>
      </c>
      <c r="B133" s="55"/>
    </row>
    <row r="135" ht="22.5">
      <c r="A135" s="49" t="s">
        <v>65</v>
      </c>
    </row>
    <row r="136" ht="22.5">
      <c r="A136" s="50"/>
    </row>
    <row r="137" spans="1:3" ht="22.5">
      <c r="A137" s="51" t="s">
        <v>66</v>
      </c>
      <c r="B137" s="57">
        <v>2685.38</v>
      </c>
      <c r="C137" s="53" t="s">
        <v>63</v>
      </c>
    </row>
    <row r="138" spans="1:3" ht="22.5">
      <c r="A138" s="51" t="s">
        <v>84</v>
      </c>
      <c r="B138" s="57">
        <v>0</v>
      </c>
      <c r="C138" s="53" t="s">
        <v>63</v>
      </c>
    </row>
    <row r="139" spans="1:3" ht="22.5">
      <c r="A139" s="51" t="s">
        <v>67</v>
      </c>
      <c r="B139" s="57">
        <v>0</v>
      </c>
      <c r="C139" s="53" t="s">
        <v>63</v>
      </c>
    </row>
    <row r="140" spans="1:3" ht="22.5">
      <c r="A140" s="51" t="s">
        <v>68</v>
      </c>
      <c r="B140" s="57">
        <v>0</v>
      </c>
      <c r="C140" s="53" t="s">
        <v>63</v>
      </c>
    </row>
    <row r="141" spans="1:3" ht="22.5">
      <c r="A141" s="51" t="s">
        <v>69</v>
      </c>
      <c r="B141" s="57">
        <v>0</v>
      </c>
      <c r="C141" s="53" t="s">
        <v>63</v>
      </c>
    </row>
    <row r="142" spans="1:3" ht="22.5">
      <c r="A142" s="51" t="s">
        <v>70</v>
      </c>
      <c r="B142" s="57">
        <f>20320.67+1827.47</f>
        <v>22148.14</v>
      </c>
      <c r="C142" s="53" t="s">
        <v>63</v>
      </c>
    </row>
    <row r="143" spans="1:3" ht="22.5">
      <c r="A143" s="51" t="s">
        <v>86</v>
      </c>
      <c r="B143" s="58">
        <v>0</v>
      </c>
      <c r="C143" s="53" t="s">
        <v>63</v>
      </c>
    </row>
    <row r="144" spans="1:3" ht="23.25" thickBot="1">
      <c r="A144" s="34" t="s">
        <v>64</v>
      </c>
      <c r="B144" s="54">
        <f>SUM(B137:B143)</f>
        <v>24833.52</v>
      </c>
      <c r="C144" s="34" t="s">
        <v>63</v>
      </c>
    </row>
    <row r="145" ht="23.25" thickTop="1"/>
    <row r="166" spans="1:2" ht="22.5">
      <c r="A166" s="47" t="s">
        <v>109</v>
      </c>
      <c r="B166" s="55"/>
    </row>
    <row r="168" ht="22.5">
      <c r="A168" s="49" t="s">
        <v>65</v>
      </c>
    </row>
    <row r="169" ht="22.5">
      <c r="A169" s="50"/>
    </row>
    <row r="170" spans="1:3" ht="22.5">
      <c r="A170" s="51" t="s">
        <v>66</v>
      </c>
      <c r="B170" s="57">
        <v>1562.97</v>
      </c>
      <c r="C170" s="53" t="s">
        <v>63</v>
      </c>
    </row>
    <row r="171" spans="1:3" ht="22.5">
      <c r="A171" s="51" t="s">
        <v>84</v>
      </c>
      <c r="B171" s="57">
        <v>0</v>
      </c>
      <c r="C171" s="53" t="s">
        <v>63</v>
      </c>
    </row>
    <row r="172" spans="1:3" ht="22.5">
      <c r="A172" s="51" t="s">
        <v>67</v>
      </c>
      <c r="B172" s="57">
        <v>1000</v>
      </c>
      <c r="C172" s="53" t="s">
        <v>63</v>
      </c>
    </row>
    <row r="173" spans="1:3" ht="22.5">
      <c r="A173" s="51" t="s">
        <v>68</v>
      </c>
      <c r="B173" s="57">
        <v>0</v>
      </c>
      <c r="C173" s="53" t="s">
        <v>63</v>
      </c>
    </row>
    <row r="174" spans="1:3" ht="22.5">
      <c r="A174" s="51" t="s">
        <v>69</v>
      </c>
      <c r="B174" s="57">
        <v>0</v>
      </c>
      <c r="C174" s="53" t="s">
        <v>63</v>
      </c>
    </row>
    <row r="175" spans="1:3" ht="22.5">
      <c r="A175" s="51" t="s">
        <v>70</v>
      </c>
      <c r="B175" s="57">
        <v>0</v>
      </c>
      <c r="C175" s="53" t="s">
        <v>63</v>
      </c>
    </row>
    <row r="176" spans="1:3" ht="22.5">
      <c r="A176" s="51" t="s">
        <v>88</v>
      </c>
      <c r="B176" s="57">
        <v>9100</v>
      </c>
      <c r="C176" s="53" t="s">
        <v>63</v>
      </c>
    </row>
    <row r="177" spans="1:3" ht="22.5">
      <c r="A177" s="51" t="s">
        <v>86</v>
      </c>
      <c r="B177" s="58">
        <v>0</v>
      </c>
      <c r="C177" s="53" t="s">
        <v>63</v>
      </c>
    </row>
    <row r="178" spans="1:3" ht="23.25" thickBot="1">
      <c r="A178" s="34" t="s">
        <v>64</v>
      </c>
      <c r="B178" s="54">
        <f>SUM(B170:B177)</f>
        <v>11662.970000000001</v>
      </c>
      <c r="C178" s="34" t="s">
        <v>63</v>
      </c>
    </row>
    <row r="179" ht="23.25" thickTop="1"/>
    <row r="199" spans="1:2" ht="22.5">
      <c r="A199" s="47" t="s">
        <v>115</v>
      </c>
      <c r="B199" s="55"/>
    </row>
    <row r="201" ht="22.5">
      <c r="A201" s="49" t="s">
        <v>65</v>
      </c>
    </row>
    <row r="202" ht="22.5">
      <c r="A202" s="50"/>
    </row>
    <row r="203" spans="1:3" ht="22.5">
      <c r="A203" s="51" t="s">
        <v>66</v>
      </c>
      <c r="B203" s="57">
        <v>2308.26</v>
      </c>
      <c r="C203" s="53" t="s">
        <v>63</v>
      </c>
    </row>
    <row r="204" spans="1:3" ht="22.5">
      <c r="A204" s="51" t="s">
        <v>84</v>
      </c>
      <c r="B204" s="57">
        <v>0</v>
      </c>
      <c r="C204" s="53" t="s">
        <v>63</v>
      </c>
    </row>
    <row r="205" spans="1:3" ht="22.5">
      <c r="A205" s="51" t="s">
        <v>67</v>
      </c>
      <c r="B205" s="57">
        <v>26550</v>
      </c>
      <c r="C205" s="53" t="s">
        <v>63</v>
      </c>
    </row>
    <row r="206" spans="1:3" ht="22.5">
      <c r="A206" s="51" t="s">
        <v>68</v>
      </c>
      <c r="B206" s="57">
        <v>0</v>
      </c>
      <c r="C206" s="53" t="s">
        <v>63</v>
      </c>
    </row>
    <row r="207" spans="1:3" ht="22.5">
      <c r="A207" s="51" t="s">
        <v>69</v>
      </c>
      <c r="B207" s="57">
        <v>0</v>
      </c>
      <c r="C207" s="53" t="s">
        <v>63</v>
      </c>
    </row>
    <row r="208" spans="1:3" ht="22.5">
      <c r="A208" s="51" t="s">
        <v>70</v>
      </c>
      <c r="B208" s="57">
        <v>0</v>
      </c>
      <c r="C208" s="53" t="s">
        <v>63</v>
      </c>
    </row>
    <row r="209" spans="1:3" ht="22.5">
      <c r="A209" s="51" t="s">
        <v>88</v>
      </c>
      <c r="B209" s="57">
        <v>0</v>
      </c>
      <c r="C209" s="53" t="s">
        <v>63</v>
      </c>
    </row>
    <row r="210" spans="1:3" ht="22.5">
      <c r="A210" s="51" t="s">
        <v>86</v>
      </c>
      <c r="B210" s="58">
        <v>0</v>
      </c>
      <c r="C210" s="53" t="s">
        <v>63</v>
      </c>
    </row>
    <row r="211" spans="1:3" ht="23.25" thickBot="1">
      <c r="A211" s="34" t="s">
        <v>64</v>
      </c>
      <c r="B211" s="54">
        <f>SUM(B203:B210)</f>
        <v>28858.260000000002</v>
      </c>
      <c r="C211" s="34" t="s">
        <v>63</v>
      </c>
    </row>
    <row r="212" ht="23.25" thickTop="1"/>
    <row r="232" spans="1:2" ht="22.5">
      <c r="A232" s="47" t="s">
        <v>117</v>
      </c>
      <c r="B232" s="55"/>
    </row>
    <row r="234" ht="22.5">
      <c r="A234" s="49" t="s">
        <v>65</v>
      </c>
    </row>
    <row r="235" ht="22.5">
      <c r="A235" s="50"/>
    </row>
    <row r="236" spans="1:3" ht="22.5">
      <c r="A236" s="51" t="s">
        <v>66</v>
      </c>
      <c r="B236" s="57">
        <v>1569.29</v>
      </c>
      <c r="C236" s="53" t="s">
        <v>63</v>
      </c>
    </row>
    <row r="237" spans="1:3" ht="22.5">
      <c r="A237" s="51" t="s">
        <v>84</v>
      </c>
      <c r="B237" s="57">
        <v>0</v>
      </c>
      <c r="C237" s="53" t="s">
        <v>63</v>
      </c>
    </row>
    <row r="238" spans="1:3" ht="22.5">
      <c r="A238" s="51" t="s">
        <v>67</v>
      </c>
      <c r="B238" s="57">
        <v>35005</v>
      </c>
      <c r="C238" s="53" t="s">
        <v>63</v>
      </c>
    </row>
    <row r="239" spans="1:3" ht="22.5">
      <c r="A239" s="51" t="s">
        <v>68</v>
      </c>
      <c r="B239" s="57">
        <v>0</v>
      </c>
      <c r="C239" s="53" t="s">
        <v>63</v>
      </c>
    </row>
    <row r="240" spans="1:3" ht="22.5">
      <c r="A240" s="51" t="s">
        <v>69</v>
      </c>
      <c r="B240" s="57">
        <v>0</v>
      </c>
      <c r="C240" s="53" t="s">
        <v>63</v>
      </c>
    </row>
    <row r="241" spans="1:3" ht="22.5">
      <c r="A241" s="51" t="s">
        <v>70</v>
      </c>
      <c r="B241" s="57">
        <v>0</v>
      </c>
      <c r="C241" s="53" t="s">
        <v>63</v>
      </c>
    </row>
    <row r="242" spans="1:3" ht="22.5">
      <c r="A242" s="51" t="s">
        <v>88</v>
      </c>
      <c r="B242" s="57">
        <v>910</v>
      </c>
      <c r="C242" s="53" t="s">
        <v>63</v>
      </c>
    </row>
    <row r="243" spans="1:3" ht="22.5">
      <c r="A243" s="51" t="s">
        <v>86</v>
      </c>
      <c r="B243" s="58">
        <v>0</v>
      </c>
      <c r="C243" s="53" t="s">
        <v>63</v>
      </c>
    </row>
    <row r="244" spans="1:3" ht="23.25" thickBot="1">
      <c r="A244" s="34" t="s">
        <v>64</v>
      </c>
      <c r="B244" s="54">
        <f>SUM(B236:B243)</f>
        <v>37484.29</v>
      </c>
      <c r="C244" s="34" t="s">
        <v>63</v>
      </c>
    </row>
    <row r="245" ht="23.25" thickTop="1"/>
    <row r="265" spans="1:2" ht="22.5">
      <c r="A265" s="47" t="s">
        <v>122</v>
      </c>
      <c r="B265" s="55"/>
    </row>
    <row r="267" ht="22.5">
      <c r="A267" s="49" t="s">
        <v>65</v>
      </c>
    </row>
    <row r="268" ht="22.5">
      <c r="A268" s="50"/>
    </row>
    <row r="269" spans="1:3" ht="22.5">
      <c r="A269" s="51" t="s">
        <v>66</v>
      </c>
      <c r="B269" s="57">
        <v>1556.44</v>
      </c>
      <c r="C269" s="53" t="s">
        <v>63</v>
      </c>
    </row>
    <row r="270" spans="1:3" ht="22.5">
      <c r="A270" s="51" t="s">
        <v>84</v>
      </c>
      <c r="B270" s="57">
        <v>0</v>
      </c>
      <c r="C270" s="53" t="s">
        <v>63</v>
      </c>
    </row>
    <row r="271" spans="1:3" ht="22.5">
      <c r="A271" s="51" t="s">
        <v>67</v>
      </c>
      <c r="B271" s="57">
        <v>28300</v>
      </c>
      <c r="C271" s="53" t="s">
        <v>63</v>
      </c>
    </row>
    <row r="272" spans="1:3" ht="22.5">
      <c r="A272" s="51" t="s">
        <v>68</v>
      </c>
      <c r="B272" s="57">
        <v>0</v>
      </c>
      <c r="C272" s="53" t="s">
        <v>63</v>
      </c>
    </row>
    <row r="273" spans="1:3" ht="22.5">
      <c r="A273" s="51" t="s">
        <v>69</v>
      </c>
      <c r="B273" s="57">
        <v>0</v>
      </c>
      <c r="C273" s="53" t="s">
        <v>63</v>
      </c>
    </row>
    <row r="274" spans="1:3" ht="22.5">
      <c r="A274" s="51" t="s">
        <v>70</v>
      </c>
      <c r="B274" s="57">
        <v>0</v>
      </c>
      <c r="C274" s="53" t="s">
        <v>63</v>
      </c>
    </row>
    <row r="275" spans="1:3" ht="22.5">
      <c r="A275" s="51" t="s">
        <v>88</v>
      </c>
      <c r="B275" s="57">
        <v>600</v>
      </c>
      <c r="C275" s="53" t="s">
        <v>63</v>
      </c>
    </row>
    <row r="276" spans="1:3" ht="22.5">
      <c r="A276" s="51" t="s">
        <v>86</v>
      </c>
      <c r="B276" s="58">
        <v>0</v>
      </c>
      <c r="C276" s="53" t="s">
        <v>63</v>
      </c>
    </row>
    <row r="277" spans="1:3" ht="23.25" thickBot="1">
      <c r="A277" s="34" t="s">
        <v>64</v>
      </c>
      <c r="B277" s="54">
        <f>SUM(B269:B276)</f>
        <v>30456.44</v>
      </c>
      <c r="C277" s="34" t="s">
        <v>63</v>
      </c>
    </row>
    <row r="278" ht="23.25" thickTop="1"/>
    <row r="298" spans="1:2" ht="22.5">
      <c r="A298" s="47" t="s">
        <v>126</v>
      </c>
      <c r="B298" s="55"/>
    </row>
    <row r="300" ht="22.5">
      <c r="A300" s="49" t="s">
        <v>65</v>
      </c>
    </row>
    <row r="301" ht="22.5">
      <c r="A301" s="50"/>
    </row>
    <row r="302" spans="1:3" ht="22.5">
      <c r="A302" s="51" t="s">
        <v>66</v>
      </c>
      <c r="B302" s="57">
        <v>653.39</v>
      </c>
      <c r="C302" s="53" t="s">
        <v>63</v>
      </c>
    </row>
    <row r="303" spans="1:3" ht="22.5">
      <c r="A303" s="51" t="s">
        <v>84</v>
      </c>
      <c r="B303" s="57">
        <v>0</v>
      </c>
      <c r="C303" s="53" t="s">
        <v>63</v>
      </c>
    </row>
    <row r="304" spans="1:3" ht="22.5">
      <c r="A304" s="51" t="s">
        <v>67</v>
      </c>
      <c r="B304" s="57">
        <v>2655</v>
      </c>
      <c r="C304" s="53" t="s">
        <v>63</v>
      </c>
    </row>
    <row r="305" spans="1:3" ht="22.5">
      <c r="A305" s="51" t="s">
        <v>68</v>
      </c>
      <c r="B305" s="57">
        <v>0</v>
      </c>
      <c r="C305" s="53" t="s">
        <v>63</v>
      </c>
    </row>
    <row r="306" spans="1:3" ht="22.5">
      <c r="A306" s="51" t="s">
        <v>69</v>
      </c>
      <c r="B306" s="57">
        <v>0</v>
      </c>
      <c r="C306" s="53" t="s">
        <v>63</v>
      </c>
    </row>
    <row r="307" spans="1:3" ht="22.5">
      <c r="A307" s="51" t="s">
        <v>70</v>
      </c>
      <c r="B307" s="57">
        <v>0</v>
      </c>
      <c r="C307" s="53" t="s">
        <v>63</v>
      </c>
    </row>
    <row r="308" spans="1:3" ht="22.5">
      <c r="A308" s="51" t="s">
        <v>88</v>
      </c>
      <c r="B308" s="57">
        <v>2567</v>
      </c>
      <c r="C308" s="53" t="s">
        <v>63</v>
      </c>
    </row>
    <row r="309" spans="1:3" ht="22.5">
      <c r="A309" s="51" t="s">
        <v>86</v>
      </c>
      <c r="B309" s="58">
        <v>0</v>
      </c>
      <c r="C309" s="53" t="s">
        <v>63</v>
      </c>
    </row>
    <row r="310" spans="1:3" ht="23.25" thickBot="1">
      <c r="A310" s="34" t="s">
        <v>64</v>
      </c>
      <c r="B310" s="54">
        <f>SUM(B302:B309)</f>
        <v>5875.389999999999</v>
      </c>
      <c r="C310" s="34" t="s">
        <v>63</v>
      </c>
    </row>
    <row r="311" ht="23.25" thickTop="1"/>
    <row r="331" spans="1:2" ht="22.5">
      <c r="A331" s="47" t="s">
        <v>128</v>
      </c>
      <c r="B331" s="55"/>
    </row>
    <row r="333" ht="22.5">
      <c r="A333" s="49" t="s">
        <v>65</v>
      </c>
    </row>
    <row r="334" ht="22.5">
      <c r="A334" s="50"/>
    </row>
    <row r="335" spans="1:3" ht="22.5">
      <c r="A335" s="51" t="s">
        <v>66</v>
      </c>
      <c r="B335" s="57">
        <v>2952.91</v>
      </c>
      <c r="C335" s="53" t="s">
        <v>63</v>
      </c>
    </row>
    <row r="336" spans="1:3" ht="22.5">
      <c r="A336" s="51" t="s">
        <v>67</v>
      </c>
      <c r="B336" s="57">
        <v>84935</v>
      </c>
      <c r="C336" s="53" t="s">
        <v>63</v>
      </c>
    </row>
    <row r="337" spans="1:3" ht="22.5">
      <c r="A337" s="51" t="s">
        <v>68</v>
      </c>
      <c r="B337" s="57">
        <v>0</v>
      </c>
      <c r="C337" s="53" t="s">
        <v>63</v>
      </c>
    </row>
    <row r="338" spans="1:3" ht="22.5">
      <c r="A338" s="51" t="s">
        <v>69</v>
      </c>
      <c r="B338" s="57">
        <v>0</v>
      </c>
      <c r="C338" s="53" t="s">
        <v>63</v>
      </c>
    </row>
    <row r="339" spans="1:3" ht="22.5">
      <c r="A339" s="51" t="s">
        <v>70</v>
      </c>
      <c r="B339" s="57">
        <v>0</v>
      </c>
      <c r="C339" s="53" t="s">
        <v>63</v>
      </c>
    </row>
    <row r="340" spans="1:3" ht="22.5">
      <c r="A340" s="51" t="s">
        <v>88</v>
      </c>
      <c r="B340" s="58">
        <v>0</v>
      </c>
      <c r="C340" s="53" t="s">
        <v>63</v>
      </c>
    </row>
    <row r="341" spans="1:3" ht="23.25" thickBot="1">
      <c r="A341" s="34" t="s">
        <v>64</v>
      </c>
      <c r="B341" s="54">
        <f>SUM(B335:B340)</f>
        <v>87887.91</v>
      </c>
      <c r="C341" s="34" t="s">
        <v>63</v>
      </c>
    </row>
    <row r="342" ht="23.25" thickTop="1"/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8.66015625" defaultRowHeight="18"/>
  <cols>
    <col min="1" max="1" width="58.33203125" style="48" customWidth="1"/>
    <col min="2" max="2" width="13.33203125" style="48" customWidth="1"/>
    <col min="3" max="3" width="9.58203125" style="48" customWidth="1"/>
    <col min="4" max="4" width="3.5" style="48" customWidth="1"/>
    <col min="5" max="5" width="32.83203125" style="48" customWidth="1"/>
    <col min="6" max="7" width="9" style="48" customWidth="1"/>
    <col min="8" max="8" width="3.5" style="48" customWidth="1"/>
    <col min="9" max="16384" width="9" style="48" customWidth="1"/>
  </cols>
  <sheetData>
    <row r="1" ht="22.5">
      <c r="A1" s="47" t="s">
        <v>93</v>
      </c>
    </row>
    <row r="3" spans="1:3" ht="22.5">
      <c r="A3" s="49" t="s">
        <v>71</v>
      </c>
      <c r="B3" s="60"/>
      <c r="C3" s="60"/>
    </row>
    <row r="4" ht="22.5">
      <c r="A4" s="50"/>
    </row>
    <row r="5" spans="1:3" ht="22.5">
      <c r="A5" s="51" t="s">
        <v>74</v>
      </c>
      <c r="B5" s="76">
        <v>0</v>
      </c>
      <c r="C5" s="50" t="s">
        <v>63</v>
      </c>
    </row>
    <row r="6" spans="1:3" ht="22.5">
      <c r="A6" s="51" t="s">
        <v>94</v>
      </c>
      <c r="B6" s="76">
        <v>0</v>
      </c>
      <c r="C6" s="53" t="s">
        <v>63</v>
      </c>
    </row>
    <row r="7" spans="1:3" ht="22.5">
      <c r="A7" s="51" t="s">
        <v>95</v>
      </c>
      <c r="B7" s="76">
        <v>0</v>
      </c>
      <c r="C7" s="53" t="s">
        <v>63</v>
      </c>
    </row>
    <row r="8" spans="1:3" ht="22.5">
      <c r="A8" s="51" t="s">
        <v>75</v>
      </c>
      <c r="B8" s="76">
        <v>0</v>
      </c>
      <c r="C8" s="53" t="s">
        <v>63</v>
      </c>
    </row>
    <row r="9" spans="1:3" ht="22.5">
      <c r="A9" s="51" t="s">
        <v>76</v>
      </c>
      <c r="B9" s="76">
        <v>398008.42</v>
      </c>
      <c r="C9" s="53" t="s">
        <v>63</v>
      </c>
    </row>
    <row r="10" spans="1:3" ht="23.25" thickBot="1">
      <c r="A10" s="59" t="s">
        <v>64</v>
      </c>
      <c r="B10" s="77">
        <f>SUM(B5:B9)</f>
        <v>398008.42</v>
      </c>
      <c r="C10" s="59" t="s">
        <v>63</v>
      </c>
    </row>
    <row r="11" ht="23.25" thickTop="1"/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118" zoomScaleSheetLayoutView="118" zoomScalePageLayoutView="0" workbookViewId="0" topLeftCell="A1">
      <selection activeCell="B26" sqref="B26"/>
    </sheetView>
  </sheetViews>
  <sheetFormatPr defaultColWidth="8.66015625" defaultRowHeight="18"/>
  <cols>
    <col min="1" max="1" width="39.25" style="80" customWidth="1"/>
    <col min="2" max="2" width="18.83203125" style="81" customWidth="1"/>
    <col min="3" max="3" width="5" style="81" customWidth="1"/>
    <col min="4" max="4" width="19" style="80" customWidth="1"/>
    <col min="5" max="16384" width="9" style="80" customWidth="1"/>
  </cols>
  <sheetData>
    <row r="1" spans="1:4" ht="24.75">
      <c r="A1" s="118" t="s">
        <v>120</v>
      </c>
      <c r="B1" s="118"/>
      <c r="C1" s="118"/>
      <c r="D1" s="118"/>
    </row>
    <row r="2" spans="1:4" ht="22.5" customHeight="1">
      <c r="A2" s="118" t="s">
        <v>110</v>
      </c>
      <c r="B2" s="118"/>
      <c r="C2" s="118"/>
      <c r="D2" s="118"/>
    </row>
    <row r="3" spans="1:4" ht="22.5" customHeight="1">
      <c r="A3" s="118" t="s">
        <v>119</v>
      </c>
      <c r="B3" s="118"/>
      <c r="C3" s="118"/>
      <c r="D3" s="118"/>
    </row>
    <row r="4" ht="22.5" customHeight="1">
      <c r="A4" s="93" t="s">
        <v>11</v>
      </c>
    </row>
    <row r="5" spans="1:2" ht="22.5" customHeight="1">
      <c r="A5" s="82" t="s">
        <v>13</v>
      </c>
      <c r="B5" s="81">
        <v>94381.74</v>
      </c>
    </row>
    <row r="6" spans="1:2" ht="22.5" customHeight="1">
      <c r="A6" s="83" t="s">
        <v>14</v>
      </c>
      <c r="B6" s="81">
        <v>3591</v>
      </c>
    </row>
    <row r="7" spans="1:2" ht="22.5" customHeight="1">
      <c r="A7" s="82" t="s">
        <v>15</v>
      </c>
      <c r="B7" s="81">
        <v>210561.08</v>
      </c>
    </row>
    <row r="8" spans="1:3" ht="22.5" customHeight="1">
      <c r="A8" s="82" t="s">
        <v>16</v>
      </c>
      <c r="B8" s="84">
        <v>235520</v>
      </c>
      <c r="C8" s="84"/>
    </row>
    <row r="9" spans="1:3" ht="22.5" customHeight="1">
      <c r="A9" s="82" t="s">
        <v>17</v>
      </c>
      <c r="B9" s="84">
        <v>5300</v>
      </c>
      <c r="C9" s="84"/>
    </row>
    <row r="10" spans="1:3" ht="22.5" customHeight="1">
      <c r="A10" s="83" t="s">
        <v>19</v>
      </c>
      <c r="B10" s="84">
        <v>9478681.07</v>
      </c>
      <c r="C10" s="84"/>
    </row>
    <row r="11" spans="1:4" ht="22.5" customHeight="1">
      <c r="A11" s="82" t="s">
        <v>20</v>
      </c>
      <c r="B11" s="85">
        <v>7094425</v>
      </c>
      <c r="C11" s="84"/>
      <c r="D11" s="81">
        <f>SUM(B5:B11)</f>
        <v>17122459.89</v>
      </c>
    </row>
    <row r="12" spans="2:3" ht="22.5" customHeight="1">
      <c r="B12" s="80"/>
      <c r="C12" s="80"/>
    </row>
    <row r="13" ht="22.5" customHeight="1">
      <c r="A13" s="93" t="s">
        <v>32</v>
      </c>
    </row>
    <row r="14" spans="1:2" ht="22.5" customHeight="1">
      <c r="A14" s="82" t="s">
        <v>33</v>
      </c>
      <c r="B14" s="81">
        <v>600620</v>
      </c>
    </row>
    <row r="15" spans="1:2" ht="22.5" customHeight="1">
      <c r="A15" s="82" t="s">
        <v>35</v>
      </c>
      <c r="B15" s="81">
        <v>1539540</v>
      </c>
    </row>
    <row r="16" spans="1:2" ht="22.5" customHeight="1">
      <c r="A16" s="82" t="s">
        <v>36</v>
      </c>
      <c r="B16" s="81">
        <v>3017306</v>
      </c>
    </row>
    <row r="17" spans="1:2" ht="22.5" customHeight="1">
      <c r="A17" s="82" t="s">
        <v>37</v>
      </c>
      <c r="B17" s="81">
        <v>135000</v>
      </c>
    </row>
    <row r="18" spans="1:2" ht="22.5" customHeight="1">
      <c r="A18" s="82" t="s">
        <v>38</v>
      </c>
      <c r="B18" s="81">
        <v>1171170</v>
      </c>
    </row>
    <row r="19" spans="1:2" ht="22.5" customHeight="1">
      <c r="A19" s="82" t="s">
        <v>40</v>
      </c>
      <c r="B19" s="81">
        <v>258993</v>
      </c>
    </row>
    <row r="20" spans="1:2" ht="22.5" customHeight="1">
      <c r="A20" s="82" t="s">
        <v>41</v>
      </c>
      <c r="B20" s="81">
        <v>1931737.55</v>
      </c>
    </row>
    <row r="21" spans="1:2" ht="22.5" customHeight="1">
      <c r="A21" s="82" t="s">
        <v>42</v>
      </c>
      <c r="B21" s="81">
        <v>1033077.45</v>
      </c>
    </row>
    <row r="22" spans="1:2" ht="22.5" customHeight="1">
      <c r="A22" s="82" t="s">
        <v>44</v>
      </c>
      <c r="B22" s="81">
        <v>119773.46</v>
      </c>
    </row>
    <row r="23" spans="1:2" ht="22.5" customHeight="1">
      <c r="A23" s="82" t="s">
        <v>46</v>
      </c>
      <c r="B23" s="81">
        <v>171310</v>
      </c>
    </row>
    <row r="24" spans="1:2" ht="22.5" customHeight="1">
      <c r="A24" s="82" t="s">
        <v>47</v>
      </c>
      <c r="B24" s="81">
        <v>125000</v>
      </c>
    </row>
    <row r="25" spans="1:2" ht="22.5" customHeight="1">
      <c r="A25" s="82" t="s">
        <v>48</v>
      </c>
      <c r="B25" s="81">
        <v>0</v>
      </c>
    </row>
    <row r="26" spans="1:4" ht="22.5" customHeight="1">
      <c r="A26" s="82" t="s">
        <v>45</v>
      </c>
      <c r="B26" s="86">
        <v>1687000</v>
      </c>
      <c r="D26" s="86">
        <f>SUM(B14:B26)</f>
        <v>11790527.46</v>
      </c>
    </row>
    <row r="27" spans="1:4" ht="22.5" customHeight="1">
      <c r="A27" s="89" t="s">
        <v>111</v>
      </c>
      <c r="B27" s="90"/>
      <c r="C27" s="90"/>
      <c r="D27" s="91">
        <f>D11-D26</f>
        <v>5331932.43</v>
      </c>
    </row>
    <row r="28" spans="1:4" ht="22.5" customHeight="1">
      <c r="A28" s="87" t="s">
        <v>112</v>
      </c>
      <c r="D28" s="81">
        <f>650000*3</f>
        <v>1950000</v>
      </c>
    </row>
    <row r="29" spans="1:4" s="90" customFormat="1" ht="22.5" customHeight="1" thickBot="1">
      <c r="A29" s="89" t="s">
        <v>113</v>
      </c>
      <c r="B29" s="92"/>
      <c r="C29" s="92"/>
      <c r="D29" s="88">
        <f>D27-D28</f>
        <v>3381932.4299999997</v>
      </c>
    </row>
    <row r="30" ht="22.5" customHeight="1" thickTop="1"/>
    <row r="31" ht="22.5" customHeight="1"/>
    <row r="32" ht="22.5" customHeight="1"/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6">
      <selection activeCell="H10" sqref="H10"/>
    </sheetView>
  </sheetViews>
  <sheetFormatPr defaultColWidth="8.66015625" defaultRowHeight="18"/>
  <cols>
    <col min="1" max="1" width="19.08203125" style="0" customWidth="1"/>
    <col min="3" max="3" width="15.08203125" style="0" customWidth="1"/>
  </cols>
  <sheetData>
    <row r="1" spans="1:3" ht="22.5">
      <c r="A1" s="99">
        <v>96901.56</v>
      </c>
      <c r="C1" s="99">
        <v>668637</v>
      </c>
    </row>
    <row r="2" spans="1:3" ht="22.5">
      <c r="A2" s="100">
        <v>3651</v>
      </c>
      <c r="C2" s="99">
        <v>1881660</v>
      </c>
    </row>
    <row r="3" spans="1:3" ht="22.5">
      <c r="A3" s="99">
        <v>289452.42</v>
      </c>
      <c r="C3" s="99">
        <v>3136755</v>
      </c>
    </row>
    <row r="4" spans="1:3" ht="22.5">
      <c r="A4" s="99">
        <v>265080</v>
      </c>
      <c r="C4" s="99">
        <v>165000</v>
      </c>
    </row>
    <row r="5" spans="1:3" ht="22.5">
      <c r="A5" s="99">
        <v>26200</v>
      </c>
      <c r="C5" s="99">
        <v>1622815</v>
      </c>
    </row>
    <row r="6" spans="1:3" ht="22.5">
      <c r="A6" s="100">
        <v>11972559.39</v>
      </c>
      <c r="C6" s="99">
        <v>326347</v>
      </c>
    </row>
    <row r="7" spans="1:3" ht="22.5">
      <c r="A7" s="99">
        <v>7094425</v>
      </c>
      <c r="C7" s="99">
        <v>2553710.4</v>
      </c>
    </row>
    <row r="8" spans="1:3" ht="22.5">
      <c r="A8" s="102">
        <f>SUM(A1:A7)</f>
        <v>19748269.37</v>
      </c>
      <c r="C8" s="99">
        <v>1093213.45</v>
      </c>
    </row>
    <row r="9" ht="22.5">
      <c r="C9" s="99">
        <v>157665.69</v>
      </c>
    </row>
    <row r="10" ht="22.5">
      <c r="C10" s="99">
        <v>171310</v>
      </c>
    </row>
    <row r="11" ht="22.5">
      <c r="C11" s="99">
        <v>125000</v>
      </c>
    </row>
    <row r="12" ht="22.5">
      <c r="C12" s="99">
        <v>2014685.18</v>
      </c>
    </row>
    <row r="13" ht="22.5">
      <c r="C13" s="103">
        <f>SUM(C1:C12)</f>
        <v>13916798.719999999</v>
      </c>
    </row>
    <row r="15" ht="22.5">
      <c r="A15" s="101">
        <f>A8-C13</f>
        <v>5831470.650000002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MONNY3</dc:creator>
  <cp:keywords/>
  <dc:description/>
  <cp:lastModifiedBy>Sky123.Org</cp:lastModifiedBy>
  <cp:lastPrinted>2014-10-17T04:28:01Z</cp:lastPrinted>
  <dcterms:created xsi:type="dcterms:W3CDTF">2012-10-03T06:58:07Z</dcterms:created>
  <dcterms:modified xsi:type="dcterms:W3CDTF">2014-10-17T04:30:22Z</dcterms:modified>
  <cp:category/>
  <cp:version/>
  <cp:contentType/>
  <cp:contentStatus/>
</cp:coreProperties>
</file>